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DEMNIT+FP+CTR1" sheetId="1" r:id="rId1"/>
    <sheet name="STAT DE PERSONAL" sheetId="2" r:id="rId2"/>
    <sheet name="STAT DE FUNCTII" sheetId="3" r:id="rId3"/>
    <sheet name="DEMNIT. CONSILIERI" sheetId="4" r:id="rId4"/>
  </sheets>
  <definedNames/>
  <calcPr fullCalcOnLoad="1"/>
</workbook>
</file>

<file path=xl/sharedStrings.xml><?xml version="1.0" encoding="utf-8"?>
<sst xmlns="http://schemas.openxmlformats.org/spreadsheetml/2006/main" count="434" uniqueCount="134">
  <si>
    <t>Nume si prenume</t>
  </si>
  <si>
    <t>Spor vechime %</t>
  </si>
  <si>
    <t>Spor vechime (suma)</t>
  </si>
  <si>
    <t>25% sp.dispoz.</t>
  </si>
  <si>
    <t>15% spor cond. vatamatoare</t>
  </si>
  <si>
    <t>Subtotal sal de incadrare</t>
  </si>
  <si>
    <t xml:space="preserve">Total venit brut la 01.07.2015 </t>
  </si>
  <si>
    <t xml:space="preserve">Subtotal venit brut la 01.12.2015 </t>
  </si>
  <si>
    <t>Majorare 10% la 01.12.2015</t>
  </si>
  <si>
    <t xml:space="preserve">Total venit brut la 01.12.2015 </t>
  </si>
  <si>
    <t xml:space="preserve">Total venit brut la 01.01.2017 </t>
  </si>
  <si>
    <t>Majorare 20% la 01.02.2017</t>
  </si>
  <si>
    <t>Stimulente</t>
  </si>
  <si>
    <t>clase salarizare</t>
  </si>
  <si>
    <t>clase suplimentare</t>
  </si>
  <si>
    <t>PERSONAL CONTRACTUAL</t>
  </si>
  <si>
    <t>FUNCTIONARI PUBLICI</t>
  </si>
  <si>
    <t>BARDAS NICULAE</t>
  </si>
  <si>
    <t xml:space="preserve">Subtotal venit brut la 01.07.2015 </t>
  </si>
  <si>
    <t>CSINTA ILENA</t>
  </si>
  <si>
    <t>VOCILA MARIA</t>
  </si>
  <si>
    <t>TUDOSA MARCELA</t>
  </si>
  <si>
    <t>Majorare 12% la 01.07.2015</t>
  </si>
  <si>
    <t>BARBU ALUNI'A ELISABETA</t>
  </si>
  <si>
    <t>BARCSAI DENEȘ</t>
  </si>
  <si>
    <t>BODI GEZA</t>
  </si>
  <si>
    <t>DAVID LIVIU</t>
  </si>
  <si>
    <t>TUDOSA ADRIAN</t>
  </si>
  <si>
    <t>KELEMEN MARIA</t>
  </si>
  <si>
    <t>LEON ANASTASIA</t>
  </si>
  <si>
    <t>SUBTOTAL FUNCȚIONARI PUBLICI</t>
  </si>
  <si>
    <t>SUBTOTAL PERSONAL CONTRACTUAL</t>
  </si>
  <si>
    <t>TOTAL GENERAL FUNCTIONARI PUBLICI ȘI  PERSONAL CONTRACTUAL</t>
  </si>
  <si>
    <t>FUNCȚIA</t>
  </si>
  <si>
    <t>SECRETAR</t>
  </si>
  <si>
    <t>DEMNITARI (ALEȘI LOCALI)</t>
  </si>
  <si>
    <t>VOCILĂ GHEORGHE</t>
  </si>
  <si>
    <t>PRIMAR</t>
  </si>
  <si>
    <t>VICEPRIMAR</t>
  </si>
  <si>
    <t>KELEMEN DENEȘ</t>
  </si>
  <si>
    <t xml:space="preserve">SUBTOTAL DEMNITARI </t>
  </si>
  <si>
    <r>
      <t xml:space="preserve">Indemnizatie conducere / </t>
    </r>
    <r>
      <rPr>
        <b/>
        <i/>
        <sz val="12"/>
        <color indexed="25"/>
        <rFont val="Times New Roman"/>
        <family val="1"/>
      </rPr>
      <t xml:space="preserve">CFPP </t>
    </r>
    <r>
      <rPr>
        <b/>
        <i/>
        <sz val="12"/>
        <color indexed="8"/>
        <rFont val="Times New Roman"/>
        <family val="1"/>
      </rPr>
      <t xml:space="preserve">/ </t>
    </r>
    <r>
      <rPr>
        <b/>
        <i/>
        <sz val="12"/>
        <color indexed="17"/>
        <rFont val="Times New Roman"/>
        <family val="1"/>
      </rPr>
      <t>URBANISM</t>
    </r>
    <r>
      <rPr>
        <b/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</rPr>
      <t>POLITIE LOC</t>
    </r>
    <r>
      <rPr>
        <b/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10"/>
        <rFont val="Times New Roman"/>
        <family val="1"/>
      </rPr>
      <t>REGISTRU ELECTORAL</t>
    </r>
    <r>
      <rPr>
        <b/>
        <i/>
        <sz val="12"/>
        <color indexed="8"/>
        <rFont val="Times New Roman"/>
        <family val="1"/>
      </rPr>
      <t xml:space="preserve">/ </t>
    </r>
    <r>
      <rPr>
        <b/>
        <i/>
        <sz val="12"/>
        <color indexed="17"/>
        <rFont val="Times New Roman"/>
        <family val="1"/>
      </rPr>
      <t xml:space="preserve">L 330 </t>
    </r>
  </si>
  <si>
    <r>
      <t xml:space="preserve">Subtotal venit brut </t>
    </r>
    <r>
      <rPr>
        <b/>
        <i/>
        <sz val="12"/>
        <color indexed="10"/>
        <rFont val="Times New Roman"/>
        <family val="1"/>
      </rPr>
      <t>(salariu de incadrare)</t>
    </r>
    <r>
      <rPr>
        <b/>
        <i/>
        <sz val="12"/>
        <color indexed="8"/>
        <rFont val="Times New Roman"/>
        <family val="1"/>
      </rPr>
      <t xml:space="preserve"> la 01.02.2017 </t>
    </r>
  </si>
  <si>
    <t>CONSILIER ASISTENT</t>
  </si>
  <si>
    <t>REFERENT SUPERIOR</t>
  </si>
  <si>
    <t>MUNCITOR</t>
  </si>
  <si>
    <t>CONSILIER DEBUTANT</t>
  </si>
  <si>
    <t>REFERENT ASISTENT</t>
  </si>
  <si>
    <t>REFERENT DEBUTANT</t>
  </si>
  <si>
    <t>AGENT TURISM</t>
  </si>
  <si>
    <t>EXPERT ROMI</t>
  </si>
  <si>
    <t>Salariu incadrare
INDEMNIZAȚIE</t>
  </si>
  <si>
    <t xml:space="preserve">Total venit brut la 01.03.2017 </t>
  </si>
  <si>
    <t>Majorare 30% la 01.04.2017</t>
  </si>
  <si>
    <t>Stat de personal valabil incepand cu data de 01.04.2017</t>
  </si>
  <si>
    <t>FUNCTIONAR PUBLIC/         PERSONAL CONTRACTUAL</t>
  </si>
  <si>
    <t>F.P.</t>
  </si>
  <si>
    <t>CONSILIER PRIMAR (PRIMAR)</t>
  </si>
  <si>
    <t>COMPARTIMENTUL CONTABILITATE, IMPOZITE SI TAXE (PRIMAR)</t>
  </si>
  <si>
    <t>COMPARTIMENTUL CONTRACTE SI ACHIZITII PUBLICE (PRIMAR)</t>
  </si>
  <si>
    <t xml:space="preserve">COMPARTIMENTUL URBANISM SI CADASTRU (PRIMAR) </t>
  </si>
  <si>
    <t>COMPARTIMENTUL ASISTENTA SOCIALA (SECRETAR)</t>
  </si>
  <si>
    <t xml:space="preserve">COMPARTIMENTUL REGISTRUL AGRICOL (SECRETAR) </t>
  </si>
  <si>
    <t xml:space="preserve">COMPARTIMENTUL REGISTRATURA SI CONSILIERE ROMI (SECRETAR) </t>
  </si>
  <si>
    <t>COMPARTIMENT INFORMARE TURISTICA SI AGROTURISM (VICEPRIMAR)</t>
  </si>
  <si>
    <t>COMPARTIMENT ADMINISTRATIV (VICEPRIMAR)</t>
  </si>
  <si>
    <t>PC</t>
  </si>
  <si>
    <t>VACANT</t>
  </si>
  <si>
    <t xml:space="preserve">POILITIA LOCALA (PRIMAR) </t>
  </si>
  <si>
    <t xml:space="preserve">Total venit brut la 01.04.2017 </t>
  </si>
  <si>
    <t>NR.
CRT.</t>
  </si>
  <si>
    <t>TOTAL GENERAL CONSILIERI LOCALI</t>
  </si>
  <si>
    <t>CONSILIER</t>
  </si>
  <si>
    <t>SULTAN EUSEBIU MARIN</t>
  </si>
  <si>
    <t>INDEMNIZATIE LUNARA 01.07.2017</t>
  </si>
  <si>
    <t>CNP</t>
  </si>
  <si>
    <t>DRACEA VASILE</t>
  </si>
  <si>
    <t>TIBREA VIOREL</t>
  </si>
  <si>
    <t>AVRAM NICOLAE</t>
  </si>
  <si>
    <t>CROITORU TUDOR CLAUDIU</t>
  </si>
  <si>
    <t>DODO ARPAD VIOREL</t>
  </si>
  <si>
    <t>MOLNAR ZOLTAN</t>
  </si>
  <si>
    <t>SIMOIU CONSTANTIN</t>
  </si>
  <si>
    <t>TOROK ARPAD</t>
  </si>
  <si>
    <t>VOCILA LIVIU IOAN</t>
  </si>
  <si>
    <t>GHEORGHE VOCILA</t>
  </si>
  <si>
    <t>ALUNITA BARBU</t>
  </si>
  <si>
    <t>REFERENT,</t>
  </si>
  <si>
    <t>Salariu incadrare
INDEMNIZAȚIE PRIMAR</t>
  </si>
  <si>
    <t>CUANTUM  %</t>
  </si>
  <si>
    <t>COMUNA CATA</t>
  </si>
  <si>
    <t>CONSILIUL LOCAL AL COMUNEI CATA</t>
  </si>
  <si>
    <t>REFERENT</t>
  </si>
  <si>
    <t>PRIMARIA COMUNEI CATA</t>
  </si>
  <si>
    <t>STAT DE PERSONAL - PRIMARIA COMUNEI CATA</t>
  </si>
  <si>
    <t>DEMNITARI (ALEȘI LOCALI - CONSILIERI LOCALI)</t>
  </si>
  <si>
    <t>NIVELUL STUDIILOR</t>
  </si>
  <si>
    <t>S</t>
  </si>
  <si>
    <t>FP</t>
  </si>
  <si>
    <t>M</t>
  </si>
  <si>
    <t>CIOLAN MARIA ALINA</t>
  </si>
  <si>
    <t>MATE ORSOLYA</t>
  </si>
  <si>
    <t>NR.CT.</t>
  </si>
  <si>
    <t>Salariu incadrare/
INDEMNIZAȚIE</t>
  </si>
  <si>
    <t>GRADATIE</t>
  </si>
  <si>
    <t>OCUPAT/VACANT</t>
  </si>
  <si>
    <t>FUNCTIONAR PUBLIC/PERSONAL CONTRACTUAL</t>
  </si>
  <si>
    <t>FUNCTIA</t>
  </si>
  <si>
    <t xml:space="preserve">COEFICIENT
</t>
  </si>
  <si>
    <t>CONSILIER SUPERIOR</t>
  </si>
  <si>
    <t>TEMPORAR VACANT</t>
  </si>
  <si>
    <t>JUDETUL BRASOV</t>
  </si>
  <si>
    <t>VOCILA GHEORGHE</t>
  </si>
  <si>
    <t>KELEMEN DEINES</t>
  </si>
  <si>
    <t>BARBU ALUNITA</t>
  </si>
  <si>
    <t>BARCSAI DENES</t>
  </si>
  <si>
    <t>COMPARTIMENTUL URBANISM SI CADASTRU (PRIMAR)</t>
  </si>
  <si>
    <t>COMPARTIMENT  ASISTENTA SOCIALA (SECRETAR)</t>
  </si>
  <si>
    <t>COMPARTIMENT REGISTRUL AGRICOL (SECRETAR)</t>
  </si>
  <si>
    <t>GUIGNARD ROXANA</t>
  </si>
  <si>
    <t xml:space="preserve">REFERENT </t>
  </si>
  <si>
    <t>COMPARTIMENT SVSU</t>
  </si>
  <si>
    <t>X</t>
  </si>
  <si>
    <t>ANEXA 1</t>
  </si>
  <si>
    <t>PREȘEDINTE DE ȘEDINȚA</t>
  </si>
  <si>
    <t>MODIFICARE COEFICIENT DE LA 01.04.2019</t>
  </si>
  <si>
    <t>LA HCL 17/2019</t>
  </si>
  <si>
    <t>SALARIU BRUT LA DATA DE 01.04.2019 modif. prin HCL 17/28.03.2019</t>
  </si>
  <si>
    <t>Salariu minim pe economie 01.01.2019 (2080 LEI/ 2350 LEI)</t>
  </si>
  <si>
    <t>NR. CRT.</t>
  </si>
  <si>
    <t>INDEMNIZATIE BRUTA/SALARIU BRUT LA DATA DE 01.01.2019 cf. Art. 11 alin. 4 din Legea nr. 153/2017</t>
  </si>
  <si>
    <t>DEMNITARI (ALESI LOCALI)</t>
  </si>
  <si>
    <t>COMPARTIMENTUL STARE CIVILA, RESURSE UMANE SI REGISTRATURA (SECRETAR)</t>
  </si>
  <si>
    <t>CIOLAN ALINA-MARIA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</si>
</sst>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25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5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Arial Narrow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A91794"/>
      <name val="Times New Roman"/>
      <family val="1"/>
    </font>
    <font>
      <sz val="12"/>
      <color rgb="FF0066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sz val="18"/>
      <color theme="1"/>
      <name val="Arial Narrow"/>
      <family val="2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 wrapText="1"/>
    </xf>
    <xf numFmtId="0" fontId="5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33" borderId="10" xfId="57" applyFont="1" applyFill="1" applyBorder="1" applyAlignment="1">
      <alignment horizontal="center" vertical="center" wrapText="1"/>
      <protection/>
    </xf>
    <xf numFmtId="3" fontId="57" fillId="0" borderId="11" xfId="0" applyNumberFormat="1" applyFont="1" applyBorder="1" applyAlignment="1">
      <alignment horizontal="center"/>
    </xf>
    <xf numFmtId="3" fontId="58" fillId="33" borderId="11" xfId="0" applyNumberFormat="1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7" fillId="33" borderId="11" xfId="0" applyNumberFormat="1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center"/>
    </xf>
    <xf numFmtId="3" fontId="58" fillId="0" borderId="11" xfId="0" applyNumberFormat="1" applyFont="1" applyBorder="1" applyAlignment="1">
      <alignment horizontal="center"/>
    </xf>
    <xf numFmtId="0" fontId="58" fillId="33" borderId="10" xfId="57" applyFont="1" applyFill="1" applyBorder="1" applyAlignment="1">
      <alignment horizontal="center" vertical="center" wrapText="1"/>
      <protection/>
    </xf>
    <xf numFmtId="3" fontId="58" fillId="33" borderId="10" xfId="57" applyNumberFormat="1" applyFont="1" applyFill="1" applyBorder="1" applyAlignment="1">
      <alignment horizontal="center" vertical="center" wrapText="1"/>
      <protection/>
    </xf>
    <xf numFmtId="0" fontId="56" fillId="0" borderId="10" xfId="57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1" fontId="57" fillId="0" borderId="11" xfId="0" applyNumberFormat="1" applyFont="1" applyFill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/>
    </xf>
    <xf numFmtId="1" fontId="58" fillId="0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6" fillId="33" borderId="12" xfId="57" applyFont="1" applyFill="1" applyBorder="1" applyAlignment="1">
      <alignment horizontal="center" vertical="center" wrapText="1"/>
      <protection/>
    </xf>
    <xf numFmtId="3" fontId="58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/>
    </xf>
    <xf numFmtId="0" fontId="58" fillId="33" borderId="12" xfId="57" applyFont="1" applyFill="1" applyBorder="1" applyAlignment="1">
      <alignment vertical="center" wrapText="1"/>
      <protection/>
    </xf>
    <xf numFmtId="0" fontId="58" fillId="33" borderId="13" xfId="57" applyFont="1" applyFill="1" applyBorder="1" applyAlignment="1">
      <alignment vertical="center" wrapText="1"/>
      <protection/>
    </xf>
    <xf numFmtId="0" fontId="0" fillId="33" borderId="14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8" fillId="0" borderId="10" xfId="0" applyFont="1" applyBorder="1" applyAlignment="1">
      <alignment wrapText="1"/>
    </xf>
    <xf numFmtId="3" fontId="57" fillId="0" borderId="10" xfId="0" applyNumberFormat="1" applyFont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7" fillId="0" borderId="12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58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left" wrapText="1"/>
    </xf>
    <xf numFmtId="0" fontId="58" fillId="33" borderId="10" xfId="0" applyFont="1" applyFill="1" applyBorder="1" applyAlignment="1">
      <alignment horizontal="left" wrapText="1"/>
    </xf>
    <xf numFmtId="1" fontId="58" fillId="33" borderId="10" xfId="57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58" fillId="33" borderId="10" xfId="57" applyFont="1" applyFill="1" applyBorder="1" applyAlignment="1">
      <alignment horizontal="left" vertical="center" wrapText="1"/>
      <protection/>
    </xf>
    <xf numFmtId="0" fontId="58" fillId="0" borderId="11" xfId="0" applyFont="1" applyBorder="1" applyAlignment="1">
      <alignment horizontal="left" wrapText="1"/>
    </xf>
    <xf numFmtId="0" fontId="58" fillId="33" borderId="12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58" fillId="33" borderId="12" xfId="57" applyFont="1" applyFill="1" applyBorder="1" applyAlignment="1">
      <alignment horizontal="center" vertical="center" wrapText="1"/>
      <protection/>
    </xf>
    <xf numFmtId="0" fontId="58" fillId="33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6" fillId="33" borderId="10" xfId="57" applyFont="1" applyFill="1" applyBorder="1" applyAlignment="1">
      <alignment horizontal="center" vertical="center" textRotation="90" wrapText="1"/>
      <protection/>
    </xf>
    <xf numFmtId="0" fontId="0" fillId="33" borderId="10" xfId="0" applyFill="1" applyBorder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wrapText="1"/>
    </xf>
    <xf numFmtId="3" fontId="58" fillId="33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wrapText="1"/>
    </xf>
    <xf numFmtId="0" fontId="56" fillId="33" borderId="17" xfId="57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8" fillId="33" borderId="11" xfId="57" applyFont="1" applyFill="1" applyBorder="1" applyAlignment="1">
      <alignment horizontal="center" vertic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vertical="center"/>
    </xf>
    <xf numFmtId="1" fontId="58" fillId="0" borderId="11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58" fillId="0" borderId="16" xfId="0" applyFont="1" applyBorder="1" applyAlignment="1">
      <alignment wrapText="1"/>
    </xf>
    <xf numFmtId="0" fontId="58" fillId="33" borderId="11" xfId="0" applyFont="1" applyFill="1" applyBorder="1" applyAlignment="1">
      <alignment wrapText="1"/>
    </xf>
    <xf numFmtId="0" fontId="58" fillId="33" borderId="17" xfId="0" applyFont="1" applyFill="1" applyBorder="1" applyAlignment="1">
      <alignment wrapText="1"/>
    </xf>
    <xf numFmtId="0" fontId="58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1" fontId="57" fillId="0" borderId="17" xfId="0" applyNumberFormat="1" applyFont="1" applyBorder="1" applyAlignment="1">
      <alignment horizontal="center" vertical="center"/>
    </xf>
    <xf numFmtId="1" fontId="58" fillId="33" borderId="17" xfId="0" applyNumberFormat="1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/>
    </xf>
    <xf numFmtId="1" fontId="58" fillId="0" borderId="17" xfId="0" applyNumberFormat="1" applyFont="1" applyFill="1" applyBorder="1" applyAlignment="1">
      <alignment horizontal="center" vertical="center"/>
    </xf>
    <xf numFmtId="1" fontId="57" fillId="0" borderId="17" xfId="0" applyNumberFormat="1" applyFont="1" applyFill="1" applyBorder="1" applyAlignment="1">
      <alignment horizontal="center" vertical="center"/>
    </xf>
    <xf numFmtId="1" fontId="58" fillId="0" borderId="17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4" fillId="29" borderId="10" xfId="48" applyBorder="1" applyAlignment="1">
      <alignment horizontal="center" vertical="center"/>
    </xf>
    <xf numFmtId="0" fontId="64" fillId="29" borderId="10" xfId="48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44" fillId="29" borderId="18" xfId="48" applyBorder="1" applyAlignment="1">
      <alignment horizontal="center"/>
    </xf>
    <xf numFmtId="0" fontId="44" fillId="29" borderId="0" xfId="48" applyBorder="1" applyAlignment="1">
      <alignment wrapText="1"/>
    </xf>
    <xf numFmtId="0" fontId="44" fillId="29" borderId="0" xfId="48" applyBorder="1" applyAlignment="1">
      <alignment/>
    </xf>
    <xf numFmtId="0" fontId="58" fillId="33" borderId="13" xfId="57" applyFont="1" applyFill="1" applyBorder="1" applyAlignment="1">
      <alignment horizontal="center" vertical="center" wrapText="1"/>
      <protection/>
    </xf>
    <xf numFmtId="0" fontId="58" fillId="33" borderId="14" xfId="57" applyFont="1" applyFill="1" applyBorder="1" applyAlignment="1">
      <alignment horizontal="center" vertical="center" wrapText="1"/>
      <protection/>
    </xf>
    <xf numFmtId="0" fontId="58" fillId="33" borderId="19" xfId="57" applyFont="1" applyFill="1" applyBorder="1" applyAlignment="1">
      <alignment horizontal="center" vertical="center" wrapText="1"/>
      <protection/>
    </xf>
    <xf numFmtId="0" fontId="58" fillId="33" borderId="15" xfId="57" applyFont="1" applyFill="1" applyBorder="1" applyAlignment="1">
      <alignment horizontal="center" vertical="center" wrapText="1"/>
      <protection/>
    </xf>
    <xf numFmtId="0" fontId="58" fillId="33" borderId="12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65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8" fillId="33" borderId="12" xfId="57" applyFont="1" applyFill="1" applyBorder="1" applyAlignment="1">
      <alignment horizontal="center" vertical="center" wrapText="1"/>
      <protection/>
    </xf>
    <xf numFmtId="0" fontId="58" fillId="33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66" fillId="33" borderId="20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64" fillId="29" borderId="12" xfId="48" applyFont="1" applyBorder="1" applyAlignment="1">
      <alignment horizontal="center" vertical="center" wrapText="1"/>
    </xf>
    <xf numFmtId="0" fontId="44" fillId="29" borderId="13" xfId="48" applyBorder="1" applyAlignment="1">
      <alignment horizontal="center" vertical="center" wrapText="1"/>
    </xf>
    <xf numFmtId="0" fontId="44" fillId="29" borderId="14" xfId="48" applyBorder="1" applyAlignment="1">
      <alignment horizontal="center" vertical="center" wrapText="1"/>
    </xf>
    <xf numFmtId="0" fontId="44" fillId="29" borderId="13" xfId="48" applyBorder="1" applyAlignment="1">
      <alignment horizontal="center" vertical="center"/>
    </xf>
    <xf numFmtId="0" fontId="44" fillId="29" borderId="14" xfId="48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29" borderId="24" xfId="48" applyFont="1" applyBorder="1" applyAlignment="1">
      <alignment horizontal="center" vertical="center" wrapText="1"/>
    </xf>
    <xf numFmtId="0" fontId="44" fillId="29" borderId="19" xfId="48" applyBorder="1" applyAlignment="1">
      <alignment horizontal="center" vertical="center"/>
    </xf>
    <xf numFmtId="0" fontId="44" fillId="29" borderId="15" xfId="48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6" fillId="33" borderId="0" xfId="0" applyFont="1" applyFill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4" fillId="29" borderId="2" xfId="48" applyBorder="1" applyAlignment="1">
      <alignment horizontal="center" vertical="center" wrapText="1"/>
    </xf>
    <xf numFmtId="0" fontId="64" fillId="29" borderId="2" xfId="48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zoomScale="60" zoomScaleNormal="60" zoomScalePageLayoutView="0" workbookViewId="0" topLeftCell="F1">
      <selection activeCell="S4" sqref="S4"/>
    </sheetView>
  </sheetViews>
  <sheetFormatPr defaultColWidth="9.140625" defaultRowHeight="15"/>
  <cols>
    <col min="1" max="1" width="21.57421875" style="1" customWidth="1"/>
    <col min="2" max="2" width="18.28125" style="1" customWidth="1"/>
    <col min="3" max="4" width="8.28125" style="0" customWidth="1"/>
    <col min="5" max="5" width="21.140625" style="0" customWidth="1"/>
    <col min="6" max="6" width="13.8515625" style="3" customWidth="1"/>
    <col min="7" max="7" width="9.7109375" style="0" customWidth="1"/>
    <col min="8" max="8" width="9.8515625" style="0" customWidth="1"/>
    <col min="9" max="9" width="12.00390625" style="0" customWidth="1"/>
    <col min="10" max="10" width="10.57421875" style="0" hidden="1" customWidth="1"/>
    <col min="11" max="11" width="13.140625" style="9" customWidth="1"/>
    <col min="12" max="12" width="15.57421875" style="3" customWidth="1"/>
    <col min="13" max="13" width="13.421875" style="9" customWidth="1"/>
    <col min="14" max="14" width="14.421875" style="0" customWidth="1"/>
    <col min="15" max="15" width="15.00390625" style="10" customWidth="1"/>
    <col min="16" max="16" width="14.7109375" style="3" customWidth="1"/>
    <col min="17" max="17" width="14.57421875" style="9" customWidth="1"/>
    <col min="18" max="18" width="13.140625" style="4" customWidth="1"/>
    <col min="19" max="19" width="14.28125" style="5" customWidth="1"/>
    <col min="20" max="20" width="15.28125" style="3" customWidth="1"/>
    <col min="21" max="21" width="13.421875" style="9" customWidth="1"/>
    <col min="22" max="22" width="12.8515625" style="3" customWidth="1"/>
    <col min="23" max="23" width="13.28125" style="0" customWidth="1"/>
    <col min="24" max="24" width="16.7109375" style="2" customWidth="1"/>
    <col min="25" max="25" width="14.8515625" style="3" customWidth="1"/>
    <col min="26" max="26" width="12.28125" style="7" customWidth="1"/>
    <col min="27" max="27" width="13.8515625" style="0" customWidth="1"/>
    <col min="28" max="28" width="14.140625" style="55" customWidth="1"/>
    <col min="29" max="29" width="9.140625" style="55" customWidth="1"/>
  </cols>
  <sheetData>
    <row r="1" spans="6:29" ht="15">
      <c r="F1" s="156" t="s">
        <v>54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</row>
    <row r="2" spans="6:29" ht="15">
      <c r="F2" s="159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6:29" ht="15">
      <c r="F3" s="162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</row>
    <row r="4" spans="1:29" s="3" customFormat="1" ht="177" customHeight="1">
      <c r="A4" s="11" t="s">
        <v>0</v>
      </c>
      <c r="B4" s="11" t="s">
        <v>33</v>
      </c>
      <c r="C4" s="11" t="s">
        <v>13</v>
      </c>
      <c r="D4" s="11" t="s">
        <v>14</v>
      </c>
      <c r="E4" s="11" t="s">
        <v>51</v>
      </c>
      <c r="F4" s="11" t="s">
        <v>41</v>
      </c>
      <c r="G4" s="11" t="s">
        <v>1</v>
      </c>
      <c r="H4" s="11" t="s">
        <v>2</v>
      </c>
      <c r="I4" s="11" t="s">
        <v>3</v>
      </c>
      <c r="J4" s="11" t="s">
        <v>12</v>
      </c>
      <c r="K4" s="11" t="s">
        <v>5</v>
      </c>
      <c r="L4" s="11" t="s">
        <v>4</v>
      </c>
      <c r="M4" s="11" t="s">
        <v>6</v>
      </c>
      <c r="N4" s="11" t="s">
        <v>22</v>
      </c>
      <c r="O4" s="20" t="s">
        <v>18</v>
      </c>
      <c r="P4" s="11" t="s">
        <v>4</v>
      </c>
      <c r="Q4" s="11" t="s">
        <v>6</v>
      </c>
      <c r="R4" s="20" t="s">
        <v>8</v>
      </c>
      <c r="S4" s="11" t="s">
        <v>7</v>
      </c>
      <c r="T4" s="11" t="s">
        <v>4</v>
      </c>
      <c r="U4" s="11" t="s">
        <v>9</v>
      </c>
      <c r="V4" s="11" t="s">
        <v>10</v>
      </c>
      <c r="W4" s="11" t="s">
        <v>11</v>
      </c>
      <c r="X4" s="11" t="s">
        <v>42</v>
      </c>
      <c r="Y4" s="11" t="s">
        <v>4</v>
      </c>
      <c r="Z4" s="48" t="s">
        <v>52</v>
      </c>
      <c r="AA4" s="11" t="s">
        <v>53</v>
      </c>
      <c r="AB4" s="48" t="s">
        <v>52</v>
      </c>
      <c r="AC4" s="50"/>
    </row>
    <row r="5" spans="1:29" s="3" customFormat="1" ht="42.75" customHeight="1">
      <c r="A5" s="52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49"/>
      <c r="V5" s="149"/>
      <c r="W5" s="149"/>
      <c r="X5" s="149"/>
      <c r="Y5" s="149"/>
      <c r="Z5" s="149"/>
      <c r="AA5" s="151"/>
      <c r="AB5" s="151"/>
      <c r="AC5" s="152"/>
    </row>
    <row r="6" spans="1:29" s="3" customFormat="1" ht="39.75" customHeight="1">
      <c r="A6" s="18" t="s">
        <v>36</v>
      </c>
      <c r="B6" s="18" t="s">
        <v>37</v>
      </c>
      <c r="C6" s="18">
        <v>76</v>
      </c>
      <c r="D6" s="18">
        <v>5</v>
      </c>
      <c r="E6" s="19">
        <v>3822</v>
      </c>
      <c r="F6" s="15">
        <v>478</v>
      </c>
      <c r="G6" s="12">
        <v>0</v>
      </c>
      <c r="H6" s="12">
        <f>(E6+F6)*G6/100</f>
        <v>0</v>
      </c>
      <c r="I6" s="12">
        <v>0</v>
      </c>
      <c r="J6" s="12">
        <v>0</v>
      </c>
      <c r="K6" s="13">
        <f>E6+F6+H6+I6+J6</f>
        <v>4300</v>
      </c>
      <c r="L6" s="15">
        <v>0</v>
      </c>
      <c r="M6" s="13">
        <f>K6+L6</f>
        <v>4300</v>
      </c>
      <c r="N6" s="12">
        <v>0</v>
      </c>
      <c r="O6" s="14">
        <f>K6+N6</f>
        <v>4300</v>
      </c>
      <c r="P6" s="15">
        <v>0</v>
      </c>
      <c r="Q6" s="13">
        <f>O6+P6</f>
        <v>4300</v>
      </c>
      <c r="R6" s="16">
        <f>(K6+N6)*10/100</f>
        <v>430</v>
      </c>
      <c r="S6" s="17">
        <f>O6+R6</f>
        <v>4730</v>
      </c>
      <c r="T6" s="15">
        <v>0</v>
      </c>
      <c r="U6" s="13">
        <f>S6+T6</f>
        <v>4730</v>
      </c>
      <c r="V6" s="15">
        <f>U6</f>
        <v>4730</v>
      </c>
      <c r="W6" s="12">
        <v>0</v>
      </c>
      <c r="X6" s="17">
        <f>S6+W6</f>
        <v>4730</v>
      </c>
      <c r="Y6" s="15">
        <v>0</v>
      </c>
      <c r="Z6" s="13">
        <f>X6+Y6</f>
        <v>4730</v>
      </c>
      <c r="AA6" s="58">
        <f>Z6*30/100</f>
        <v>1419</v>
      </c>
      <c r="AB6" s="59">
        <f>Z6+AA6</f>
        <v>6149</v>
      </c>
      <c r="AC6" s="50"/>
    </row>
    <row r="7" spans="1:29" s="3" customFormat="1" ht="37.5" customHeight="1">
      <c r="A7" s="18" t="s">
        <v>39</v>
      </c>
      <c r="B7" s="18" t="s">
        <v>38</v>
      </c>
      <c r="C7" s="18">
        <v>71</v>
      </c>
      <c r="D7" s="18"/>
      <c r="E7" s="19">
        <v>3378</v>
      </c>
      <c r="F7" s="15">
        <v>0</v>
      </c>
      <c r="G7" s="12">
        <v>0</v>
      </c>
      <c r="H7" s="12">
        <f>(E7+F7)*G7/100</f>
        <v>0</v>
      </c>
      <c r="I7" s="12">
        <v>0</v>
      </c>
      <c r="J7" s="12">
        <v>1</v>
      </c>
      <c r="K7" s="13">
        <f>E7+F7+H7+I7+J7</f>
        <v>3379</v>
      </c>
      <c r="L7" s="15">
        <v>0</v>
      </c>
      <c r="M7" s="13">
        <f>K7+L7</f>
        <v>3379</v>
      </c>
      <c r="N7" s="12">
        <v>0</v>
      </c>
      <c r="O7" s="14">
        <f>K7+N7</f>
        <v>3379</v>
      </c>
      <c r="P7" s="15">
        <v>0</v>
      </c>
      <c r="Q7" s="13">
        <f>O7+P7</f>
        <v>3379</v>
      </c>
      <c r="R7" s="16">
        <f>(K7+N7)*10/100</f>
        <v>337.9</v>
      </c>
      <c r="S7" s="17">
        <f>O7+R7</f>
        <v>3716.9</v>
      </c>
      <c r="T7" s="15">
        <v>0</v>
      </c>
      <c r="U7" s="13">
        <f>S7+T7</f>
        <v>3716.9</v>
      </c>
      <c r="V7" s="15">
        <f>U7</f>
        <v>3716.9</v>
      </c>
      <c r="W7" s="12">
        <v>0</v>
      </c>
      <c r="X7" s="17">
        <f>S7+W7</f>
        <v>3716.9</v>
      </c>
      <c r="Y7" s="15">
        <v>0</v>
      </c>
      <c r="Z7" s="13">
        <f>X7+Y7</f>
        <v>3716.9</v>
      </c>
      <c r="AA7" s="58">
        <f>Z7*30/100</f>
        <v>1115.07</v>
      </c>
      <c r="AB7" s="59">
        <f>Z7+AA7</f>
        <v>4831.97</v>
      </c>
      <c r="AC7" s="50"/>
    </row>
    <row r="8" spans="1:29" s="3" customFormat="1" ht="39.75" customHeight="1">
      <c r="A8" s="165" t="s">
        <v>40</v>
      </c>
      <c r="B8" s="149"/>
      <c r="C8" s="149"/>
      <c r="D8" s="150"/>
      <c r="E8" s="19">
        <f>SUM(E6:E7)</f>
        <v>7200</v>
      </c>
      <c r="F8" s="19">
        <f aca="true" t="shared" si="0" ref="F8:AB8">SUM(F6:F7)</f>
        <v>478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1</v>
      </c>
      <c r="K8" s="19">
        <f t="shared" si="0"/>
        <v>7679</v>
      </c>
      <c r="L8" s="19">
        <f t="shared" si="0"/>
        <v>0</v>
      </c>
      <c r="M8" s="19">
        <f t="shared" si="0"/>
        <v>7679</v>
      </c>
      <c r="N8" s="19">
        <f t="shared" si="0"/>
        <v>0</v>
      </c>
      <c r="O8" s="19">
        <f t="shared" si="0"/>
        <v>7679</v>
      </c>
      <c r="P8" s="19">
        <f t="shared" si="0"/>
        <v>0</v>
      </c>
      <c r="Q8" s="19">
        <f t="shared" si="0"/>
        <v>7679</v>
      </c>
      <c r="R8" s="19">
        <f t="shared" si="0"/>
        <v>767.9</v>
      </c>
      <c r="S8" s="19">
        <f t="shared" si="0"/>
        <v>8446.9</v>
      </c>
      <c r="T8" s="19">
        <f t="shared" si="0"/>
        <v>0</v>
      </c>
      <c r="U8" s="19">
        <f t="shared" si="0"/>
        <v>8446.9</v>
      </c>
      <c r="V8" s="19">
        <f t="shared" si="0"/>
        <v>8446.9</v>
      </c>
      <c r="W8" s="19">
        <f t="shared" si="0"/>
        <v>0</v>
      </c>
      <c r="X8" s="19">
        <f t="shared" si="0"/>
        <v>8446.9</v>
      </c>
      <c r="Y8" s="19">
        <f t="shared" si="0"/>
        <v>0</v>
      </c>
      <c r="Z8" s="19">
        <f t="shared" si="0"/>
        <v>8446.9</v>
      </c>
      <c r="AA8" s="19">
        <f t="shared" si="0"/>
        <v>2534.0699999999997</v>
      </c>
      <c r="AB8" s="19">
        <f t="shared" si="0"/>
        <v>10980.970000000001</v>
      </c>
      <c r="AC8" s="50"/>
    </row>
    <row r="9" spans="1:29" s="3" customFormat="1" ht="32.25" customHeight="1">
      <c r="A9" s="52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49"/>
      <c r="Z9" s="149"/>
      <c r="AA9" s="149"/>
      <c r="AB9" s="149"/>
      <c r="AC9" s="150"/>
    </row>
    <row r="10" spans="1:29" ht="35.25" customHeight="1">
      <c r="A10" s="21" t="s">
        <v>17</v>
      </c>
      <c r="B10" s="21" t="s">
        <v>34</v>
      </c>
      <c r="C10" s="30">
        <v>53</v>
      </c>
      <c r="D10" s="30">
        <v>9</v>
      </c>
      <c r="E10" s="46">
        <v>1624</v>
      </c>
      <c r="F10" s="46">
        <v>366</v>
      </c>
      <c r="G10" s="22">
        <v>25</v>
      </c>
      <c r="H10" s="23">
        <f>(E10+F10)*G10/100</f>
        <v>497.5</v>
      </c>
      <c r="I10" s="23">
        <f>(E10+F10)*25/100</f>
        <v>497.5</v>
      </c>
      <c r="J10" s="23">
        <v>0</v>
      </c>
      <c r="K10" s="24">
        <f>E10+F10+H10+I10+J10</f>
        <v>2985</v>
      </c>
      <c r="L10" s="25">
        <f>K10*15/100</f>
        <v>447.75</v>
      </c>
      <c r="M10" s="24">
        <f>K10+L10</f>
        <v>3432.75</v>
      </c>
      <c r="N10" s="23">
        <f>K10*12/100</f>
        <v>358.2</v>
      </c>
      <c r="O10" s="26">
        <f>K10+N10</f>
        <v>3343.2</v>
      </c>
      <c r="P10" s="27">
        <f>(K10+N10)*15/100</f>
        <v>501.48</v>
      </c>
      <c r="Q10" s="24">
        <f>O10+P10</f>
        <v>3844.68</v>
      </c>
      <c r="R10" s="28">
        <f>(K10+N10)*10/100</f>
        <v>334.32</v>
      </c>
      <c r="S10" s="29">
        <f>O10+R10</f>
        <v>3677.52</v>
      </c>
      <c r="T10" s="27">
        <f>(K10+N10+R10)*15/100</f>
        <v>551.628</v>
      </c>
      <c r="U10" s="24">
        <f>S10+T10</f>
        <v>4229.148</v>
      </c>
      <c r="V10" s="27">
        <f>U10</f>
        <v>4229.148</v>
      </c>
      <c r="W10" s="23">
        <f>(K10+N10+R10)*20/100</f>
        <v>735.5039999999999</v>
      </c>
      <c r="X10" s="29">
        <f>S10+W10</f>
        <v>4413.023999999999</v>
      </c>
      <c r="Y10" s="27">
        <f>(K10+N10+R10+W10)*15/100</f>
        <v>661.9535999999998</v>
      </c>
      <c r="Z10" s="24">
        <f>X10+Y10</f>
        <v>5074.977599999999</v>
      </c>
      <c r="AA10" s="22">
        <v>0</v>
      </c>
      <c r="AB10" s="60">
        <f>Z10+AA73</f>
        <v>5074.977599999999</v>
      </c>
      <c r="AC10" s="56"/>
    </row>
    <row r="11" spans="1:29" s="55" customFormat="1" ht="41.25" customHeight="1">
      <c r="A11" s="57" t="s">
        <v>19</v>
      </c>
      <c r="B11" s="57" t="s">
        <v>43</v>
      </c>
      <c r="C11" s="47">
        <v>36</v>
      </c>
      <c r="D11" s="47"/>
      <c r="E11" s="31">
        <v>1422</v>
      </c>
      <c r="F11" s="31">
        <v>0</v>
      </c>
      <c r="G11" s="32">
        <v>25</v>
      </c>
      <c r="H11" s="33">
        <f>(E11+F11)*G11/100</f>
        <v>355.5</v>
      </c>
      <c r="I11" s="33">
        <f>(E11+F11)*25/100</f>
        <v>355.5</v>
      </c>
      <c r="J11" s="33">
        <v>0</v>
      </c>
      <c r="K11" s="34">
        <f>E11+F11+H11+I11+J11</f>
        <v>2133</v>
      </c>
      <c r="L11" s="35">
        <f>K11*15/100</f>
        <v>319.95</v>
      </c>
      <c r="M11" s="34">
        <f>K11+L11</f>
        <v>2452.95</v>
      </c>
      <c r="N11" s="33">
        <f>K11*12/100</f>
        <v>255.96</v>
      </c>
      <c r="O11" s="36">
        <f>K11+N11</f>
        <v>2388.96</v>
      </c>
      <c r="P11" s="37">
        <f>(K11+N11)*15/100</f>
        <v>358.344</v>
      </c>
      <c r="Q11" s="34">
        <f>O11+P11</f>
        <v>2747.304</v>
      </c>
      <c r="R11" s="38">
        <f>(K11+N11)*10/100</f>
        <v>238.896</v>
      </c>
      <c r="S11" s="39">
        <f>O11+R11</f>
        <v>2627.856</v>
      </c>
      <c r="T11" s="37">
        <f>(K11+N11+R11)*15/100</f>
        <v>394.1784</v>
      </c>
      <c r="U11" s="34">
        <f>S11+T11</f>
        <v>3022.0344000000005</v>
      </c>
      <c r="V11" s="37">
        <f>U11</f>
        <v>3022.0344000000005</v>
      </c>
      <c r="W11" s="33">
        <f>(K11+N11+R11)*20/100</f>
        <v>525.5712</v>
      </c>
      <c r="X11" s="39">
        <f>S11+W11</f>
        <v>3153.4272</v>
      </c>
      <c r="Y11" s="37">
        <f>(K11+N11+R11+W11)*15/100</f>
        <v>473.01408000000004</v>
      </c>
      <c r="Z11" s="34">
        <f>X11+Y11</f>
        <v>3626.44128</v>
      </c>
      <c r="AA11" s="32">
        <v>0</v>
      </c>
      <c r="AB11" s="60">
        <f>Z11+AA74</f>
        <v>3626.44128</v>
      </c>
      <c r="AC11" s="51"/>
    </row>
    <row r="12" spans="1:29" ht="33" customHeight="1">
      <c r="A12" s="44" t="s">
        <v>20</v>
      </c>
      <c r="B12" s="44" t="s">
        <v>43</v>
      </c>
      <c r="C12" s="47">
        <v>36</v>
      </c>
      <c r="D12" s="47"/>
      <c r="E12" s="31">
        <v>1422</v>
      </c>
      <c r="F12" s="31"/>
      <c r="G12" s="32">
        <v>25</v>
      </c>
      <c r="H12" s="33">
        <f>(E12+F12)*G12/100</f>
        <v>355.5</v>
      </c>
      <c r="I12" s="33">
        <f>(E12+F12)*25/100</f>
        <v>355.5</v>
      </c>
      <c r="J12" s="33">
        <v>0</v>
      </c>
      <c r="K12" s="34">
        <f>E12+F12+H12+I12+J12</f>
        <v>2133</v>
      </c>
      <c r="L12" s="35">
        <f>K12*15/100</f>
        <v>319.95</v>
      </c>
      <c r="M12" s="34">
        <f>K12+L12</f>
        <v>2452.95</v>
      </c>
      <c r="N12" s="33">
        <f>K12*12/100</f>
        <v>255.96</v>
      </c>
      <c r="O12" s="36">
        <f>K12+N12</f>
        <v>2388.96</v>
      </c>
      <c r="P12" s="37">
        <f>(K12+N12)*15/100</f>
        <v>358.344</v>
      </c>
      <c r="Q12" s="34">
        <f>O12+P12</f>
        <v>2747.304</v>
      </c>
      <c r="R12" s="38">
        <f>(K12+N12)*10/100</f>
        <v>238.896</v>
      </c>
      <c r="S12" s="39">
        <f>O12+R12</f>
        <v>2627.856</v>
      </c>
      <c r="T12" s="37">
        <f>(K12+N12+R12)*15/100</f>
        <v>394.1784</v>
      </c>
      <c r="U12" s="34">
        <f>S12+T12</f>
        <v>3022.0344000000005</v>
      </c>
      <c r="V12" s="37">
        <f>U12</f>
        <v>3022.0344000000005</v>
      </c>
      <c r="W12" s="33">
        <f>(K12+N12+R12)*20/100</f>
        <v>525.5712</v>
      </c>
      <c r="X12" s="39">
        <f>S12+W12</f>
        <v>3153.4272</v>
      </c>
      <c r="Y12" s="37">
        <f>(K12+N12+R12+W12)*15/100</f>
        <v>473.01408000000004</v>
      </c>
      <c r="Z12" s="34">
        <f>X12+Y12</f>
        <v>3626.44128</v>
      </c>
      <c r="AA12" s="32">
        <v>0</v>
      </c>
      <c r="AB12" s="60">
        <f>Z12+AA75</f>
        <v>3626.44128</v>
      </c>
      <c r="AC12" s="51"/>
    </row>
    <row r="13" spans="1:29" ht="31.5">
      <c r="A13" s="44" t="s">
        <v>21</v>
      </c>
      <c r="B13" s="44" t="s">
        <v>44</v>
      </c>
      <c r="C13" s="47">
        <v>30</v>
      </c>
      <c r="D13" s="47">
        <v>5</v>
      </c>
      <c r="E13" s="31">
        <v>1200</v>
      </c>
      <c r="F13" s="40">
        <v>150</v>
      </c>
      <c r="G13" s="32">
        <v>25</v>
      </c>
      <c r="H13" s="33">
        <f>(E13+F13)*G13/100</f>
        <v>337.5</v>
      </c>
      <c r="I13" s="33">
        <f>(E13+F13)*25/100</f>
        <v>337.5</v>
      </c>
      <c r="J13" s="33">
        <v>0</v>
      </c>
      <c r="K13" s="34">
        <f>E13+F13+H13+I13+J13</f>
        <v>2025</v>
      </c>
      <c r="L13" s="35">
        <f>K13*15/100</f>
        <v>303.75</v>
      </c>
      <c r="M13" s="34">
        <f>K13+L13</f>
        <v>2328.75</v>
      </c>
      <c r="N13" s="33">
        <f>K13*12/100</f>
        <v>243</v>
      </c>
      <c r="O13" s="36">
        <f>K13+N13</f>
        <v>2268</v>
      </c>
      <c r="P13" s="37">
        <f>(K13+N13)*15/100</f>
        <v>340.2</v>
      </c>
      <c r="Q13" s="34">
        <f>O13+P13</f>
        <v>2608.2</v>
      </c>
      <c r="R13" s="38">
        <f>(K13+N13)*10/100</f>
        <v>226.8</v>
      </c>
      <c r="S13" s="39">
        <f>O13+R13</f>
        <v>2494.8</v>
      </c>
      <c r="T13" s="37">
        <f>(K13+N13+R13)*15/100</f>
        <v>374.22</v>
      </c>
      <c r="U13" s="34">
        <f>S13+T13</f>
        <v>2869.0200000000004</v>
      </c>
      <c r="V13" s="37">
        <f>U13</f>
        <v>2869.0200000000004</v>
      </c>
      <c r="W13" s="33">
        <f>(K13+N13+R13)*20/100</f>
        <v>498.96</v>
      </c>
      <c r="X13" s="39">
        <f>S13+W13</f>
        <v>2993.76</v>
      </c>
      <c r="Y13" s="37">
        <f>(K13+N13+R13+W13)*15/100</f>
        <v>449.064</v>
      </c>
      <c r="Z13" s="34">
        <f>X13+Y13</f>
        <v>3442.824</v>
      </c>
      <c r="AA13" s="32">
        <v>0</v>
      </c>
      <c r="AB13" s="60">
        <f>Z13+AA76</f>
        <v>3442.824</v>
      </c>
      <c r="AC13" s="51"/>
    </row>
    <row r="14" spans="1:29" ht="45" customHeight="1">
      <c r="A14" s="153" t="s">
        <v>30</v>
      </c>
      <c r="B14" s="154"/>
      <c r="C14" s="154"/>
      <c r="D14" s="155"/>
      <c r="E14" s="41">
        <f>SUM(E10:E13)</f>
        <v>5668</v>
      </c>
      <c r="F14" s="41">
        <f aca="true" t="shared" si="1" ref="F14:Y14">SUM(F10:F13)</f>
        <v>516</v>
      </c>
      <c r="G14" s="41">
        <f t="shared" si="1"/>
        <v>100</v>
      </c>
      <c r="H14" s="41">
        <f t="shared" si="1"/>
        <v>1546</v>
      </c>
      <c r="I14" s="41">
        <f t="shared" si="1"/>
        <v>1546</v>
      </c>
      <c r="J14" s="41">
        <f t="shared" si="1"/>
        <v>0</v>
      </c>
      <c r="K14" s="42">
        <f t="shared" si="1"/>
        <v>9276</v>
      </c>
      <c r="L14" s="42">
        <f t="shared" si="1"/>
        <v>1391.4</v>
      </c>
      <c r="M14" s="42">
        <f t="shared" si="1"/>
        <v>10667.4</v>
      </c>
      <c r="N14" s="41">
        <f t="shared" si="1"/>
        <v>1113.12</v>
      </c>
      <c r="O14" s="41">
        <f t="shared" si="1"/>
        <v>10389.119999999999</v>
      </c>
      <c r="P14" s="42">
        <f t="shared" si="1"/>
        <v>1558.3680000000002</v>
      </c>
      <c r="Q14" s="42">
        <f t="shared" si="1"/>
        <v>11947.488000000001</v>
      </c>
      <c r="R14" s="41">
        <f t="shared" si="1"/>
        <v>1038.912</v>
      </c>
      <c r="S14" s="41">
        <f t="shared" si="1"/>
        <v>11428.032</v>
      </c>
      <c r="T14" s="42">
        <f t="shared" si="1"/>
        <v>1714.2048000000002</v>
      </c>
      <c r="U14" s="42">
        <f t="shared" si="1"/>
        <v>13142.236800000002</v>
      </c>
      <c r="V14" s="42">
        <f t="shared" si="1"/>
        <v>13142.236800000002</v>
      </c>
      <c r="W14" s="41">
        <f t="shared" si="1"/>
        <v>2285.6063999999997</v>
      </c>
      <c r="X14" s="41">
        <f t="shared" si="1"/>
        <v>13713.6384</v>
      </c>
      <c r="Y14" s="42">
        <f t="shared" si="1"/>
        <v>2057.0457599999995</v>
      </c>
      <c r="Z14" s="42">
        <f>SUM(Z10:Z13)</f>
        <v>15770.68416</v>
      </c>
      <c r="AA14" s="41">
        <f>SUM(AA10:AA13)</f>
        <v>0</v>
      </c>
      <c r="AB14" s="41">
        <f>SUM(AB10:AB13)</f>
        <v>15770.68416</v>
      </c>
      <c r="AC14" s="51"/>
    </row>
    <row r="15" spans="1:29" ht="30" customHeight="1">
      <c r="A15" s="153" t="s">
        <v>15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5"/>
    </row>
    <row r="16" spans="1:29" ht="31.5">
      <c r="A16" s="44" t="s">
        <v>23</v>
      </c>
      <c r="B16" s="44" t="s">
        <v>44</v>
      </c>
      <c r="C16" s="47">
        <v>30</v>
      </c>
      <c r="D16" s="47"/>
      <c r="E16" s="31">
        <v>1230</v>
      </c>
      <c r="F16" s="31"/>
      <c r="G16" s="32">
        <v>25</v>
      </c>
      <c r="H16" s="33">
        <f aca="true" t="shared" si="2" ref="H16:H22">(E16+F16)*G16/100</f>
        <v>307.5</v>
      </c>
      <c r="I16" s="33">
        <f aca="true" t="shared" si="3" ref="I16:I22">(E16+F16)*25/100</f>
        <v>307.5</v>
      </c>
      <c r="J16" s="33"/>
      <c r="K16" s="34">
        <f aca="true" t="shared" si="4" ref="K16:K22">E16+F16+H16+I16+J16</f>
        <v>1845</v>
      </c>
      <c r="L16" s="35">
        <f>K16*15/100</f>
        <v>276.75</v>
      </c>
      <c r="M16" s="34">
        <f aca="true" t="shared" si="5" ref="M16:M22">K16+L16</f>
        <v>2121.75</v>
      </c>
      <c r="N16" s="33">
        <f aca="true" t="shared" si="6" ref="N16:N22">K16*12/100</f>
        <v>221.4</v>
      </c>
      <c r="O16" s="36">
        <f aca="true" t="shared" si="7" ref="O16:O22">K16+N16</f>
        <v>2066.4</v>
      </c>
      <c r="P16" s="37">
        <f>(K16+N16)*15/100</f>
        <v>309.96</v>
      </c>
      <c r="Q16" s="34">
        <f aca="true" t="shared" si="8" ref="Q16:Q22">O16+P16</f>
        <v>2376.36</v>
      </c>
      <c r="R16" s="38">
        <f aca="true" t="shared" si="9" ref="R16:R22">(K16+N16)*10/100</f>
        <v>206.64</v>
      </c>
      <c r="S16" s="39">
        <f aca="true" t="shared" si="10" ref="S16:S22">O16+R16</f>
        <v>2273.04</v>
      </c>
      <c r="T16" s="37">
        <f>(K16+N16+R16)*15/100</f>
        <v>340.95599999999996</v>
      </c>
      <c r="U16" s="34">
        <f aca="true" t="shared" si="11" ref="U16:U22">S16+T16</f>
        <v>2613.996</v>
      </c>
      <c r="V16" s="37">
        <f aca="true" t="shared" si="12" ref="V16:V22">U16</f>
        <v>2613.996</v>
      </c>
      <c r="W16" s="33">
        <f aca="true" t="shared" si="13" ref="W16:W22">(K16+N16+R16)*20/100</f>
        <v>454.608</v>
      </c>
      <c r="X16" s="39">
        <f aca="true" t="shared" si="14" ref="X16:X22">S16+W16</f>
        <v>2727.648</v>
      </c>
      <c r="Y16" s="37">
        <f>(K16+N16+R16+W16)*15/100</f>
        <v>409.1472</v>
      </c>
      <c r="Z16" s="34">
        <f aca="true" t="shared" si="15" ref="Z16:Z22">X16+Y16</f>
        <v>3136.7952</v>
      </c>
      <c r="AA16" s="61">
        <v>0</v>
      </c>
      <c r="AB16" s="62">
        <f>Z16+AA16</f>
        <v>3136.7952</v>
      </c>
      <c r="AC16" s="51"/>
    </row>
    <row r="17" spans="1:29" ht="37.5" customHeight="1">
      <c r="A17" s="44" t="s">
        <v>24</v>
      </c>
      <c r="B17" s="44" t="s">
        <v>45</v>
      </c>
      <c r="C17" s="45">
        <v>24</v>
      </c>
      <c r="D17" s="45"/>
      <c r="E17" s="31">
        <v>1062</v>
      </c>
      <c r="F17" s="40"/>
      <c r="G17" s="32">
        <v>25</v>
      </c>
      <c r="H17" s="33">
        <f t="shared" si="2"/>
        <v>265.5</v>
      </c>
      <c r="I17" s="33">
        <f t="shared" si="3"/>
        <v>265.5</v>
      </c>
      <c r="J17" s="33"/>
      <c r="K17" s="34">
        <f t="shared" si="4"/>
        <v>1593</v>
      </c>
      <c r="L17" s="35">
        <v>0</v>
      </c>
      <c r="M17" s="34">
        <f t="shared" si="5"/>
        <v>1593</v>
      </c>
      <c r="N17" s="33">
        <f t="shared" si="6"/>
        <v>191.16</v>
      </c>
      <c r="O17" s="36">
        <f t="shared" si="7"/>
        <v>1784.16</v>
      </c>
      <c r="P17" s="37">
        <v>0</v>
      </c>
      <c r="Q17" s="34">
        <f t="shared" si="8"/>
        <v>1784.16</v>
      </c>
      <c r="R17" s="38">
        <f t="shared" si="9"/>
        <v>178.41600000000003</v>
      </c>
      <c r="S17" s="39">
        <f t="shared" si="10"/>
        <v>1962.576</v>
      </c>
      <c r="T17" s="37">
        <v>0</v>
      </c>
      <c r="U17" s="34">
        <f t="shared" si="11"/>
        <v>1962.576</v>
      </c>
      <c r="V17" s="37">
        <f t="shared" si="12"/>
        <v>1962.576</v>
      </c>
      <c r="W17" s="33">
        <f t="shared" si="13"/>
        <v>392.51520000000005</v>
      </c>
      <c r="X17" s="39">
        <f t="shared" si="14"/>
        <v>2355.0912</v>
      </c>
      <c r="Y17" s="37">
        <v>0</v>
      </c>
      <c r="Z17" s="34">
        <f t="shared" si="15"/>
        <v>2355.0912</v>
      </c>
      <c r="AA17" s="61">
        <v>0</v>
      </c>
      <c r="AB17" s="62">
        <f aca="true" t="shared" si="16" ref="AB17:AB22">Z17+AA17</f>
        <v>2355.0912</v>
      </c>
      <c r="AC17" s="51"/>
    </row>
    <row r="18" spans="1:29" ht="36.75" customHeight="1">
      <c r="A18" s="44" t="s">
        <v>26</v>
      </c>
      <c r="B18" s="44" t="s">
        <v>46</v>
      </c>
      <c r="C18" s="47">
        <v>18</v>
      </c>
      <c r="D18" s="47"/>
      <c r="E18" s="31">
        <v>1050</v>
      </c>
      <c r="F18" s="31"/>
      <c r="G18" s="32">
        <v>0</v>
      </c>
      <c r="H18" s="33">
        <f t="shared" si="2"/>
        <v>0</v>
      </c>
      <c r="I18" s="33">
        <f t="shared" si="3"/>
        <v>262.5</v>
      </c>
      <c r="J18" s="33"/>
      <c r="K18" s="34">
        <f t="shared" si="4"/>
        <v>1312.5</v>
      </c>
      <c r="L18" s="35">
        <f>K18*15/100</f>
        <v>196.875</v>
      </c>
      <c r="M18" s="34">
        <f t="shared" si="5"/>
        <v>1509.375</v>
      </c>
      <c r="N18" s="33">
        <f t="shared" si="6"/>
        <v>157.5</v>
      </c>
      <c r="O18" s="36">
        <f>K18+N18</f>
        <v>1470</v>
      </c>
      <c r="P18" s="37">
        <f>(K18+N18)*15/100</f>
        <v>220.5</v>
      </c>
      <c r="Q18" s="34">
        <f t="shared" si="8"/>
        <v>1690.5</v>
      </c>
      <c r="R18" s="38">
        <f t="shared" si="9"/>
        <v>147</v>
      </c>
      <c r="S18" s="39">
        <f t="shared" si="10"/>
        <v>1617</v>
      </c>
      <c r="T18" s="37">
        <f>(K18+N18+R18)*15/100</f>
        <v>242.55</v>
      </c>
      <c r="U18" s="34">
        <f t="shared" si="11"/>
        <v>1859.55</v>
      </c>
      <c r="V18" s="37">
        <f t="shared" si="12"/>
        <v>1859.55</v>
      </c>
      <c r="W18" s="33">
        <f t="shared" si="13"/>
        <v>323.4</v>
      </c>
      <c r="X18" s="39">
        <f t="shared" si="14"/>
        <v>1940.4</v>
      </c>
      <c r="Y18" s="37">
        <f>(K18+N18+R18+W18)*15/100</f>
        <v>291.06</v>
      </c>
      <c r="Z18" s="34">
        <f t="shared" si="15"/>
        <v>2231.46</v>
      </c>
      <c r="AA18" s="61">
        <v>0</v>
      </c>
      <c r="AB18" s="62">
        <f t="shared" si="16"/>
        <v>2231.46</v>
      </c>
      <c r="AC18" s="51"/>
    </row>
    <row r="19" spans="1:29" ht="39" customHeight="1">
      <c r="A19" s="44" t="s">
        <v>27</v>
      </c>
      <c r="B19" s="44" t="s">
        <v>47</v>
      </c>
      <c r="C19" s="47">
        <v>28</v>
      </c>
      <c r="D19" s="47"/>
      <c r="E19" s="31">
        <v>1170</v>
      </c>
      <c r="F19" s="31"/>
      <c r="G19" s="32">
        <v>20</v>
      </c>
      <c r="H19" s="33">
        <f t="shared" si="2"/>
        <v>234</v>
      </c>
      <c r="I19" s="33">
        <f t="shared" si="3"/>
        <v>292.5</v>
      </c>
      <c r="J19" s="33"/>
      <c r="K19" s="34">
        <f t="shared" si="4"/>
        <v>1696.5</v>
      </c>
      <c r="L19" s="35">
        <f>K19*15/100</f>
        <v>254.475</v>
      </c>
      <c r="M19" s="34">
        <f t="shared" si="5"/>
        <v>1950.975</v>
      </c>
      <c r="N19" s="33">
        <f t="shared" si="6"/>
        <v>203.58</v>
      </c>
      <c r="O19" s="36">
        <f t="shared" si="7"/>
        <v>1900.08</v>
      </c>
      <c r="P19" s="37">
        <f>(K19+N19)*15/100</f>
        <v>285.01199999999994</v>
      </c>
      <c r="Q19" s="34">
        <f t="shared" si="8"/>
        <v>2185.0919999999996</v>
      </c>
      <c r="R19" s="38">
        <f t="shared" si="9"/>
        <v>190.00799999999998</v>
      </c>
      <c r="S19" s="39">
        <f t="shared" si="10"/>
        <v>2090.0879999999997</v>
      </c>
      <c r="T19" s="37">
        <f>(K19+N19+R19)*15/100</f>
        <v>313.5132</v>
      </c>
      <c r="U19" s="34">
        <f t="shared" si="11"/>
        <v>2403.6011999999996</v>
      </c>
      <c r="V19" s="37">
        <f t="shared" si="12"/>
        <v>2403.6011999999996</v>
      </c>
      <c r="W19" s="33">
        <f t="shared" si="13"/>
        <v>418.01759999999996</v>
      </c>
      <c r="X19" s="39">
        <f t="shared" si="14"/>
        <v>2508.1056</v>
      </c>
      <c r="Y19" s="37">
        <f>(K19+N19+R19+W19)*15/100</f>
        <v>376.21583999999996</v>
      </c>
      <c r="Z19" s="34">
        <f t="shared" si="15"/>
        <v>2884.3214399999997</v>
      </c>
      <c r="AA19" s="61">
        <v>0</v>
      </c>
      <c r="AB19" s="62">
        <f t="shared" si="16"/>
        <v>2884.3214399999997</v>
      </c>
      <c r="AC19" s="51"/>
    </row>
    <row r="20" spans="1:29" ht="31.5">
      <c r="A20" s="44" t="s">
        <v>28</v>
      </c>
      <c r="B20" s="44" t="s">
        <v>48</v>
      </c>
      <c r="C20" s="47">
        <v>18</v>
      </c>
      <c r="D20" s="47"/>
      <c r="E20" s="31">
        <v>912</v>
      </c>
      <c r="F20" s="43">
        <v>0</v>
      </c>
      <c r="G20" s="32">
        <v>0</v>
      </c>
      <c r="H20" s="33">
        <f t="shared" si="2"/>
        <v>0</v>
      </c>
      <c r="I20" s="33">
        <f t="shared" si="3"/>
        <v>228</v>
      </c>
      <c r="J20" s="33"/>
      <c r="K20" s="34">
        <f t="shared" si="4"/>
        <v>1140</v>
      </c>
      <c r="L20" s="35">
        <f>K20*15/100</f>
        <v>171</v>
      </c>
      <c r="M20" s="34">
        <f t="shared" si="5"/>
        <v>1311</v>
      </c>
      <c r="N20" s="33">
        <f t="shared" si="6"/>
        <v>136.8</v>
      </c>
      <c r="O20" s="36">
        <f t="shared" si="7"/>
        <v>1276.8</v>
      </c>
      <c r="P20" s="37">
        <f>(K20+N20)*15/100</f>
        <v>191.52</v>
      </c>
      <c r="Q20" s="34">
        <f t="shared" si="8"/>
        <v>1468.32</v>
      </c>
      <c r="R20" s="38">
        <f t="shared" si="9"/>
        <v>127.68</v>
      </c>
      <c r="S20" s="39">
        <f t="shared" si="10"/>
        <v>1404.48</v>
      </c>
      <c r="T20" s="37">
        <f>(K20+N20+R20)*15/100</f>
        <v>210.672</v>
      </c>
      <c r="U20" s="34">
        <f t="shared" si="11"/>
        <v>1615.152</v>
      </c>
      <c r="V20" s="37">
        <f t="shared" si="12"/>
        <v>1615.152</v>
      </c>
      <c r="W20" s="33">
        <f t="shared" si="13"/>
        <v>280.89599999999996</v>
      </c>
      <c r="X20" s="39">
        <f t="shared" si="14"/>
        <v>1685.376</v>
      </c>
      <c r="Y20" s="37">
        <f>(K20+N20+R20+W20)*15/100</f>
        <v>252.8064</v>
      </c>
      <c r="Z20" s="34">
        <f t="shared" si="15"/>
        <v>1938.1824</v>
      </c>
      <c r="AA20" s="61">
        <v>0</v>
      </c>
      <c r="AB20" s="62">
        <f t="shared" si="16"/>
        <v>1938.1824</v>
      </c>
      <c r="AC20" s="51"/>
    </row>
    <row r="21" spans="1:29" ht="31.5">
      <c r="A21" s="44" t="s">
        <v>29</v>
      </c>
      <c r="B21" s="44" t="s">
        <v>49</v>
      </c>
      <c r="C21" s="47"/>
      <c r="D21" s="47"/>
      <c r="E21" s="31">
        <v>1050</v>
      </c>
      <c r="F21" s="31"/>
      <c r="G21" s="32">
        <v>0</v>
      </c>
      <c r="H21" s="33">
        <f t="shared" si="2"/>
        <v>0</v>
      </c>
      <c r="I21" s="33">
        <f t="shared" si="3"/>
        <v>262.5</v>
      </c>
      <c r="J21" s="33"/>
      <c r="K21" s="34">
        <f t="shared" si="4"/>
        <v>1312.5</v>
      </c>
      <c r="L21" s="35">
        <f>K21*15/100</f>
        <v>196.875</v>
      </c>
      <c r="M21" s="34">
        <f t="shared" si="5"/>
        <v>1509.375</v>
      </c>
      <c r="N21" s="33">
        <f t="shared" si="6"/>
        <v>157.5</v>
      </c>
      <c r="O21" s="36">
        <f t="shared" si="7"/>
        <v>1470</v>
      </c>
      <c r="P21" s="37">
        <f>(K21+N21)*15/100</f>
        <v>220.5</v>
      </c>
      <c r="Q21" s="34">
        <f t="shared" si="8"/>
        <v>1690.5</v>
      </c>
      <c r="R21" s="38">
        <f t="shared" si="9"/>
        <v>147</v>
      </c>
      <c r="S21" s="39">
        <f t="shared" si="10"/>
        <v>1617</v>
      </c>
      <c r="T21" s="37">
        <f>(K21+N21+R21)*15/100</f>
        <v>242.55</v>
      </c>
      <c r="U21" s="34">
        <f t="shared" si="11"/>
        <v>1859.55</v>
      </c>
      <c r="V21" s="37">
        <f t="shared" si="12"/>
        <v>1859.55</v>
      </c>
      <c r="W21" s="33">
        <f t="shared" si="13"/>
        <v>323.4</v>
      </c>
      <c r="X21" s="39">
        <f t="shared" si="14"/>
        <v>1940.4</v>
      </c>
      <c r="Y21" s="37">
        <f>(K21+N21+R21+W21)*15/100</f>
        <v>291.06</v>
      </c>
      <c r="Z21" s="34">
        <f t="shared" si="15"/>
        <v>2231.46</v>
      </c>
      <c r="AA21" s="61">
        <v>0</v>
      </c>
      <c r="AB21" s="62">
        <f t="shared" si="16"/>
        <v>2231.46</v>
      </c>
      <c r="AC21" s="51"/>
    </row>
    <row r="22" spans="1:29" ht="27" customHeight="1">
      <c r="A22" s="44" t="s">
        <v>25</v>
      </c>
      <c r="B22" s="44" t="s">
        <v>50</v>
      </c>
      <c r="C22" s="47"/>
      <c r="D22" s="47"/>
      <c r="E22" s="31">
        <v>912</v>
      </c>
      <c r="F22" s="31"/>
      <c r="G22" s="32">
        <v>0</v>
      </c>
      <c r="H22" s="33">
        <f t="shared" si="2"/>
        <v>0</v>
      </c>
      <c r="I22" s="33">
        <f t="shared" si="3"/>
        <v>228</v>
      </c>
      <c r="J22" s="33"/>
      <c r="K22" s="34">
        <f t="shared" si="4"/>
        <v>1140</v>
      </c>
      <c r="L22" s="35">
        <v>0</v>
      </c>
      <c r="M22" s="34">
        <f t="shared" si="5"/>
        <v>1140</v>
      </c>
      <c r="N22" s="33">
        <f t="shared" si="6"/>
        <v>136.8</v>
      </c>
      <c r="O22" s="36">
        <f t="shared" si="7"/>
        <v>1276.8</v>
      </c>
      <c r="P22" s="37">
        <v>0</v>
      </c>
      <c r="Q22" s="34">
        <f t="shared" si="8"/>
        <v>1276.8</v>
      </c>
      <c r="R22" s="38">
        <f t="shared" si="9"/>
        <v>127.68</v>
      </c>
      <c r="S22" s="39">
        <f t="shared" si="10"/>
        <v>1404.48</v>
      </c>
      <c r="T22" s="37">
        <v>0</v>
      </c>
      <c r="U22" s="34">
        <f t="shared" si="11"/>
        <v>1404.48</v>
      </c>
      <c r="V22" s="37">
        <f t="shared" si="12"/>
        <v>1404.48</v>
      </c>
      <c r="W22" s="33">
        <f t="shared" si="13"/>
        <v>280.89599999999996</v>
      </c>
      <c r="X22" s="39">
        <f t="shared" si="14"/>
        <v>1685.376</v>
      </c>
      <c r="Y22" s="37">
        <v>0</v>
      </c>
      <c r="Z22" s="34">
        <f t="shared" si="15"/>
        <v>1685.376</v>
      </c>
      <c r="AA22" s="61">
        <v>0</v>
      </c>
      <c r="AB22" s="62">
        <f t="shared" si="16"/>
        <v>1685.376</v>
      </c>
      <c r="AC22" s="51"/>
    </row>
    <row r="23" spans="1:29" ht="32.25" customHeight="1">
      <c r="A23" s="153" t="s">
        <v>31</v>
      </c>
      <c r="B23" s="154"/>
      <c r="C23" s="154"/>
      <c r="D23" s="155"/>
      <c r="E23" s="42">
        <f>SUM(E16:E22)</f>
        <v>7386</v>
      </c>
      <c r="F23" s="42">
        <f aca="true" t="shared" si="17" ref="F23:AB23">SUM(F16:F22)</f>
        <v>0</v>
      </c>
      <c r="G23" s="42">
        <f t="shared" si="17"/>
        <v>70</v>
      </c>
      <c r="H23" s="42">
        <f t="shared" si="17"/>
        <v>807</v>
      </c>
      <c r="I23" s="42">
        <f>SUM(I16:I22)</f>
        <v>1846.5</v>
      </c>
      <c r="J23" s="42">
        <f t="shared" si="17"/>
        <v>0</v>
      </c>
      <c r="K23" s="42">
        <f t="shared" si="17"/>
        <v>10039.5</v>
      </c>
      <c r="L23" s="42">
        <f t="shared" si="17"/>
        <v>1095.975</v>
      </c>
      <c r="M23" s="42">
        <f t="shared" si="17"/>
        <v>11135.475</v>
      </c>
      <c r="N23" s="42">
        <f t="shared" si="17"/>
        <v>1204.74</v>
      </c>
      <c r="O23" s="42">
        <f t="shared" si="17"/>
        <v>11244.24</v>
      </c>
      <c r="P23" s="42">
        <f t="shared" si="17"/>
        <v>1227.492</v>
      </c>
      <c r="Q23" s="42">
        <f t="shared" si="17"/>
        <v>12471.732</v>
      </c>
      <c r="R23" s="42">
        <f t="shared" si="17"/>
        <v>1124.4240000000002</v>
      </c>
      <c r="S23" s="42">
        <f t="shared" si="17"/>
        <v>12368.663999999999</v>
      </c>
      <c r="T23" s="42">
        <f t="shared" si="17"/>
        <v>1350.2412</v>
      </c>
      <c r="U23" s="42">
        <f t="shared" si="17"/>
        <v>13718.9052</v>
      </c>
      <c r="V23" s="42">
        <f t="shared" si="17"/>
        <v>13718.9052</v>
      </c>
      <c r="W23" s="42">
        <f t="shared" si="17"/>
        <v>2473.7327999999998</v>
      </c>
      <c r="X23" s="42">
        <f t="shared" si="17"/>
        <v>14842.3968</v>
      </c>
      <c r="Y23" s="42">
        <f t="shared" si="17"/>
        <v>1620.28944</v>
      </c>
      <c r="Z23" s="42">
        <f t="shared" si="17"/>
        <v>16462.68624</v>
      </c>
      <c r="AA23" s="49">
        <f t="shared" si="17"/>
        <v>0</v>
      </c>
      <c r="AB23" s="49">
        <f t="shared" si="17"/>
        <v>16462.68624</v>
      </c>
      <c r="AC23" s="51"/>
    </row>
    <row r="24" spans="1:29" ht="54.75" customHeight="1">
      <c r="A24" s="153" t="s">
        <v>32</v>
      </c>
      <c r="B24" s="154"/>
      <c r="C24" s="154"/>
      <c r="D24" s="155"/>
      <c r="E24" s="42">
        <f>SUM(E8+E14+E23)</f>
        <v>20254</v>
      </c>
      <c r="F24" s="42">
        <f aca="true" t="shared" si="18" ref="F24:AB24">SUM(F8+F14+F23)</f>
        <v>994</v>
      </c>
      <c r="G24" s="42">
        <f t="shared" si="18"/>
        <v>170</v>
      </c>
      <c r="H24" s="42">
        <f t="shared" si="18"/>
        <v>2353</v>
      </c>
      <c r="I24" s="42">
        <f t="shared" si="18"/>
        <v>3392.5</v>
      </c>
      <c r="J24" s="42">
        <f t="shared" si="18"/>
        <v>1</v>
      </c>
      <c r="K24" s="42">
        <f t="shared" si="18"/>
        <v>26994.5</v>
      </c>
      <c r="L24" s="42">
        <f t="shared" si="18"/>
        <v>2487.375</v>
      </c>
      <c r="M24" s="42">
        <f t="shared" si="18"/>
        <v>29481.875</v>
      </c>
      <c r="N24" s="42">
        <f t="shared" si="18"/>
        <v>2317.8599999999997</v>
      </c>
      <c r="O24" s="42">
        <f t="shared" si="18"/>
        <v>29312.36</v>
      </c>
      <c r="P24" s="42">
        <f t="shared" si="18"/>
        <v>2785.86</v>
      </c>
      <c r="Q24" s="42">
        <f t="shared" si="18"/>
        <v>32098.22</v>
      </c>
      <c r="R24" s="42">
        <f t="shared" si="18"/>
        <v>2931.236</v>
      </c>
      <c r="S24" s="42">
        <f t="shared" si="18"/>
        <v>32243.595999999998</v>
      </c>
      <c r="T24" s="42">
        <f t="shared" si="18"/>
        <v>3064.446</v>
      </c>
      <c r="U24" s="42">
        <f t="shared" si="18"/>
        <v>35308.042</v>
      </c>
      <c r="V24" s="42">
        <f t="shared" si="18"/>
        <v>35308.042</v>
      </c>
      <c r="W24" s="42">
        <f t="shared" si="18"/>
        <v>4759.339199999999</v>
      </c>
      <c r="X24" s="42">
        <f t="shared" si="18"/>
        <v>37002.9352</v>
      </c>
      <c r="Y24" s="42">
        <f t="shared" si="18"/>
        <v>3677.3351999999995</v>
      </c>
      <c r="Z24" s="42">
        <f t="shared" si="18"/>
        <v>40680.270399999994</v>
      </c>
      <c r="AA24" s="49">
        <f t="shared" si="18"/>
        <v>2534.0699999999997</v>
      </c>
      <c r="AB24" s="49">
        <f t="shared" si="18"/>
        <v>43214.3404</v>
      </c>
      <c r="AC24" s="51"/>
    </row>
    <row r="25" spans="1:27" ht="15">
      <c r="A25" s="6"/>
      <c r="B25" s="6"/>
      <c r="C25" s="3"/>
      <c r="D25" s="3"/>
      <c r="E25" s="3"/>
      <c r="G25" s="3"/>
      <c r="H25" s="3"/>
      <c r="I25" s="3"/>
      <c r="J25" s="3"/>
      <c r="N25" s="3"/>
      <c r="O25" s="9"/>
      <c r="R25" s="3"/>
      <c r="S25" s="9"/>
      <c r="W25" s="3"/>
      <c r="X25" s="7"/>
      <c r="AA25" s="3"/>
    </row>
    <row r="26" spans="3:6" ht="15.75">
      <c r="C26" s="166"/>
      <c r="D26" s="166"/>
      <c r="E26" s="166"/>
      <c r="F26" s="166"/>
    </row>
    <row r="27" spans="3:6" ht="15">
      <c r="C27" s="8"/>
      <c r="D27" s="8"/>
      <c r="E27" s="8"/>
      <c r="F27" s="8"/>
    </row>
  </sheetData>
  <sheetProtection/>
  <mergeCells count="9">
    <mergeCell ref="Y9:AC9"/>
    <mergeCell ref="U5:AC5"/>
    <mergeCell ref="A15:AC15"/>
    <mergeCell ref="F1:AC3"/>
    <mergeCell ref="A8:D8"/>
    <mergeCell ref="C26:F26"/>
    <mergeCell ref="A14:D14"/>
    <mergeCell ref="A23:D23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="60" zoomScaleNormal="60" zoomScalePageLayoutView="0" workbookViewId="0" topLeftCell="A4">
      <selection activeCell="E39" sqref="E39:E40"/>
    </sheetView>
  </sheetViews>
  <sheetFormatPr defaultColWidth="9.140625" defaultRowHeight="15"/>
  <cols>
    <col min="2" max="3" width="21.57421875" style="1" customWidth="1"/>
    <col min="4" max="4" width="18.28125" style="1" customWidth="1"/>
    <col min="5" max="5" width="10.421875" style="1" customWidth="1"/>
    <col min="6" max="7" width="8.28125" style="0" customWidth="1"/>
    <col min="8" max="8" width="21.140625" style="0" customWidth="1"/>
    <col min="9" max="9" width="13.8515625" style="3" customWidth="1"/>
    <col min="10" max="10" width="9.7109375" style="0" customWidth="1"/>
    <col min="11" max="11" width="9.8515625" style="0" customWidth="1"/>
    <col min="12" max="12" width="12.00390625" style="0" hidden="1" customWidth="1"/>
    <col min="13" max="13" width="10.57421875" style="0" hidden="1" customWidth="1"/>
    <col min="14" max="14" width="13.140625" style="9" hidden="1" customWidth="1"/>
    <col min="15" max="15" width="15.57421875" style="3" hidden="1" customWidth="1"/>
    <col min="16" max="16" width="13.421875" style="9" hidden="1" customWidth="1"/>
    <col min="17" max="17" width="14.421875" style="0" hidden="1" customWidth="1"/>
    <col min="18" max="18" width="15.00390625" style="10" hidden="1" customWidth="1"/>
    <col min="19" max="19" width="14.7109375" style="3" hidden="1" customWidth="1"/>
    <col min="20" max="20" width="14.57421875" style="9" hidden="1" customWidth="1"/>
    <col min="21" max="21" width="13.140625" style="4" hidden="1" customWidth="1"/>
    <col min="22" max="22" width="14.28125" style="5" hidden="1" customWidth="1"/>
    <col min="23" max="23" width="15.28125" style="3" hidden="1" customWidth="1"/>
    <col min="24" max="24" width="13.421875" style="9" hidden="1" customWidth="1"/>
    <col min="25" max="25" width="12.8515625" style="3" customWidth="1"/>
    <col min="26" max="26" width="13.28125" style="0" customWidth="1"/>
    <col min="27" max="27" width="16.7109375" style="2" customWidth="1"/>
    <col min="28" max="28" width="14.8515625" style="3" customWidth="1"/>
    <col min="29" max="29" width="12.28125" style="7" customWidth="1"/>
    <col min="30" max="30" width="13.8515625" style="0" customWidth="1"/>
    <col min="31" max="31" width="14.140625" style="55" customWidth="1"/>
    <col min="32" max="32" width="9.140625" style="55" customWidth="1"/>
  </cols>
  <sheetData>
    <row r="1" spans="2:32" ht="20.25" customHeight="1">
      <c r="B1" s="167" t="s">
        <v>90</v>
      </c>
      <c r="C1" s="178"/>
      <c r="D1" s="169" t="s">
        <v>94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1"/>
    </row>
    <row r="2" spans="2:32" ht="20.25" customHeight="1">
      <c r="B2" s="167" t="s">
        <v>93</v>
      </c>
      <c r="C2" s="168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4"/>
    </row>
    <row r="3" spans="2:32" ht="20.25" customHeight="1">
      <c r="B3" s="74"/>
      <c r="C3" s="74"/>
      <c r="D3" s="175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</row>
    <row r="4" spans="1:32" s="3" customFormat="1" ht="177" customHeight="1">
      <c r="A4" s="63" t="s">
        <v>102</v>
      </c>
      <c r="B4" s="11" t="s">
        <v>0</v>
      </c>
      <c r="C4" s="11" t="s">
        <v>55</v>
      </c>
      <c r="D4" s="11" t="s">
        <v>33</v>
      </c>
      <c r="E4" s="82" t="s">
        <v>96</v>
      </c>
      <c r="F4" s="11" t="s">
        <v>13</v>
      </c>
      <c r="G4" s="11" t="s">
        <v>14</v>
      </c>
      <c r="H4" s="11" t="s">
        <v>103</v>
      </c>
      <c r="I4" s="11" t="s">
        <v>41</v>
      </c>
      <c r="J4" s="11" t="s">
        <v>1</v>
      </c>
      <c r="K4" s="11" t="s">
        <v>2</v>
      </c>
      <c r="L4" s="11" t="s">
        <v>3</v>
      </c>
      <c r="M4" s="11" t="s">
        <v>12</v>
      </c>
      <c r="N4" s="11" t="s">
        <v>5</v>
      </c>
      <c r="O4" s="11" t="s">
        <v>4</v>
      </c>
      <c r="P4" s="11" t="s">
        <v>6</v>
      </c>
      <c r="Q4" s="11" t="s">
        <v>22</v>
      </c>
      <c r="R4" s="20" t="s">
        <v>18</v>
      </c>
      <c r="S4" s="11" t="s">
        <v>4</v>
      </c>
      <c r="T4" s="11" t="s">
        <v>6</v>
      </c>
      <c r="U4" s="20" t="s">
        <v>8</v>
      </c>
      <c r="V4" s="11" t="s">
        <v>7</v>
      </c>
      <c r="W4" s="11" t="s">
        <v>4</v>
      </c>
      <c r="X4" s="11" t="s">
        <v>9</v>
      </c>
      <c r="Y4" s="11" t="s">
        <v>10</v>
      </c>
      <c r="Z4" s="11" t="s">
        <v>11</v>
      </c>
      <c r="AA4" s="11" t="s">
        <v>42</v>
      </c>
      <c r="AB4" s="11" t="s">
        <v>4</v>
      </c>
      <c r="AC4" s="48" t="s">
        <v>52</v>
      </c>
      <c r="AD4" s="11" t="s">
        <v>53</v>
      </c>
      <c r="AE4" s="48" t="s">
        <v>69</v>
      </c>
      <c r="AF4" s="50"/>
    </row>
    <row r="5" spans="1:32" s="3" customFormat="1" ht="42.75" customHeight="1">
      <c r="A5" s="83">
        <v>0</v>
      </c>
      <c r="B5" s="165" t="s">
        <v>35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</row>
    <row r="6" spans="1:32" s="3" customFormat="1" ht="39.75" customHeight="1">
      <c r="A6" s="83">
        <v>1</v>
      </c>
      <c r="B6" s="18" t="s">
        <v>36</v>
      </c>
      <c r="C6" s="18"/>
      <c r="D6" s="18" t="s">
        <v>37</v>
      </c>
      <c r="E6" s="18"/>
      <c r="F6" s="18">
        <v>76</v>
      </c>
      <c r="G6" s="18">
        <v>5</v>
      </c>
      <c r="H6" s="19">
        <v>3822</v>
      </c>
      <c r="I6" s="15">
        <v>478</v>
      </c>
      <c r="J6" s="12">
        <v>0</v>
      </c>
      <c r="K6" s="12">
        <f>(H6+I6)*J6/100</f>
        <v>0</v>
      </c>
      <c r="L6" s="12">
        <v>0</v>
      </c>
      <c r="M6" s="12">
        <v>0</v>
      </c>
      <c r="N6" s="13">
        <f>H6+I6+K6+L6+M6</f>
        <v>4300</v>
      </c>
      <c r="O6" s="15">
        <v>0</v>
      </c>
      <c r="P6" s="13">
        <f>N6+O6</f>
        <v>4300</v>
      </c>
      <c r="Q6" s="12">
        <v>0</v>
      </c>
      <c r="R6" s="14">
        <f>N6+Q6</f>
        <v>4300</v>
      </c>
      <c r="S6" s="15">
        <v>0</v>
      </c>
      <c r="T6" s="13">
        <f>R6+S6</f>
        <v>4300</v>
      </c>
      <c r="U6" s="16">
        <f>(N6+Q6)*10/100</f>
        <v>430</v>
      </c>
      <c r="V6" s="17">
        <f>R6+U6</f>
        <v>4730</v>
      </c>
      <c r="W6" s="15">
        <v>0</v>
      </c>
      <c r="X6" s="13">
        <f>V6+W6</f>
        <v>4730</v>
      </c>
      <c r="Y6" s="15">
        <f>X6</f>
        <v>4730</v>
      </c>
      <c r="Z6" s="12">
        <v>0</v>
      </c>
      <c r="AA6" s="17">
        <f>V6+Z6</f>
        <v>4730</v>
      </c>
      <c r="AB6" s="15">
        <v>0</v>
      </c>
      <c r="AC6" s="13">
        <f>AA6+AB6</f>
        <v>4730</v>
      </c>
      <c r="AD6" s="58">
        <f>AC6*30/100</f>
        <v>1419</v>
      </c>
      <c r="AE6" s="59">
        <f>AC6+AD6</f>
        <v>6149</v>
      </c>
      <c r="AF6" s="50"/>
    </row>
    <row r="7" spans="1:32" s="3" customFormat="1" ht="37.5" customHeight="1">
      <c r="A7" s="83">
        <v>2</v>
      </c>
      <c r="B7" s="18" t="s">
        <v>39</v>
      </c>
      <c r="C7" s="18"/>
      <c r="D7" s="18" t="s">
        <v>38</v>
      </c>
      <c r="E7" s="18"/>
      <c r="F7" s="18">
        <v>71</v>
      </c>
      <c r="G7" s="18"/>
      <c r="H7" s="19">
        <v>3378</v>
      </c>
      <c r="I7" s="15">
        <v>0</v>
      </c>
      <c r="J7" s="12">
        <v>0</v>
      </c>
      <c r="K7" s="12">
        <f>(H7+I7)*J7/100</f>
        <v>0</v>
      </c>
      <c r="L7" s="12">
        <v>0</v>
      </c>
      <c r="M7" s="12">
        <v>1</v>
      </c>
      <c r="N7" s="13">
        <f>H7+I7+K7+L7+M7</f>
        <v>3379</v>
      </c>
      <c r="O7" s="15">
        <v>0</v>
      </c>
      <c r="P7" s="13">
        <f>N7+O7</f>
        <v>3379</v>
      </c>
      <c r="Q7" s="12">
        <v>0</v>
      </c>
      <c r="R7" s="14">
        <f>N7+Q7</f>
        <v>3379</v>
      </c>
      <c r="S7" s="15">
        <v>0</v>
      </c>
      <c r="T7" s="13">
        <f>R7+S7</f>
        <v>3379</v>
      </c>
      <c r="U7" s="16">
        <f>(N7+Q7)*10/100</f>
        <v>337.9</v>
      </c>
      <c r="V7" s="17">
        <f>R7+U7</f>
        <v>3716.9</v>
      </c>
      <c r="W7" s="15">
        <v>0</v>
      </c>
      <c r="X7" s="13">
        <f>V7+W7</f>
        <v>3716.9</v>
      </c>
      <c r="Y7" s="15">
        <f>X7</f>
        <v>3716.9</v>
      </c>
      <c r="Z7" s="12">
        <v>0</v>
      </c>
      <c r="AA7" s="17">
        <f>V7+Z7</f>
        <v>3716.9</v>
      </c>
      <c r="AB7" s="15">
        <v>0</v>
      </c>
      <c r="AC7" s="13">
        <f>AA7+AB7</f>
        <v>3716.9</v>
      </c>
      <c r="AD7" s="58">
        <f>AC7*30/100</f>
        <v>1115.07</v>
      </c>
      <c r="AE7" s="59">
        <f>AC7+AD7</f>
        <v>4831.97</v>
      </c>
      <c r="AF7" s="50"/>
    </row>
    <row r="8" spans="1:32" s="3" customFormat="1" ht="39.75" customHeight="1">
      <c r="A8" s="83">
        <v>3</v>
      </c>
      <c r="B8" s="165" t="s">
        <v>40</v>
      </c>
      <c r="C8" s="149"/>
      <c r="D8" s="149"/>
      <c r="E8" s="149"/>
      <c r="F8" s="149"/>
      <c r="G8" s="150"/>
      <c r="H8" s="19">
        <f>H6+H7</f>
        <v>7200</v>
      </c>
      <c r="I8" s="19">
        <f aca="true" t="shared" si="0" ref="I8:AE8">SUM(I6:I7)</f>
        <v>478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1</v>
      </c>
      <c r="N8" s="19">
        <f t="shared" si="0"/>
        <v>7679</v>
      </c>
      <c r="O8" s="19">
        <f t="shared" si="0"/>
        <v>0</v>
      </c>
      <c r="P8" s="19">
        <f t="shared" si="0"/>
        <v>7679</v>
      </c>
      <c r="Q8" s="19">
        <f t="shared" si="0"/>
        <v>0</v>
      </c>
      <c r="R8" s="19">
        <f t="shared" si="0"/>
        <v>7679</v>
      </c>
      <c r="S8" s="19">
        <f t="shared" si="0"/>
        <v>0</v>
      </c>
      <c r="T8" s="19">
        <f t="shared" si="0"/>
        <v>7679</v>
      </c>
      <c r="U8" s="19">
        <f t="shared" si="0"/>
        <v>767.9</v>
      </c>
      <c r="V8" s="19">
        <f t="shared" si="0"/>
        <v>8446.9</v>
      </c>
      <c r="W8" s="19">
        <f t="shared" si="0"/>
        <v>0</v>
      </c>
      <c r="X8" s="19">
        <f t="shared" si="0"/>
        <v>8446.9</v>
      </c>
      <c r="Y8" s="19">
        <f t="shared" si="0"/>
        <v>8446.9</v>
      </c>
      <c r="Z8" s="19">
        <f t="shared" si="0"/>
        <v>0</v>
      </c>
      <c r="AA8" s="19">
        <f t="shared" si="0"/>
        <v>8446.9</v>
      </c>
      <c r="AB8" s="19">
        <f t="shared" si="0"/>
        <v>0</v>
      </c>
      <c r="AC8" s="19">
        <f t="shared" si="0"/>
        <v>8446.9</v>
      </c>
      <c r="AD8" s="19">
        <f t="shared" si="0"/>
        <v>2534.0699999999997</v>
      </c>
      <c r="AE8" s="19">
        <f t="shared" si="0"/>
        <v>10980.970000000001</v>
      </c>
      <c r="AF8" s="50"/>
    </row>
    <row r="9" spans="1:32" s="3" customFormat="1" ht="39.75" customHeight="1">
      <c r="A9" s="83">
        <v>4</v>
      </c>
      <c r="B9" s="165" t="s">
        <v>57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50"/>
    </row>
    <row r="10" spans="1:32" s="3" customFormat="1" ht="39.75" customHeight="1">
      <c r="A10" s="83">
        <v>5</v>
      </c>
      <c r="B10" s="44" t="s">
        <v>26</v>
      </c>
      <c r="C10" s="64" t="s">
        <v>66</v>
      </c>
      <c r="D10" s="44" t="s">
        <v>46</v>
      </c>
      <c r="E10" s="66" t="s">
        <v>97</v>
      </c>
      <c r="F10" s="47">
        <v>18</v>
      </c>
      <c r="G10" s="47"/>
      <c r="H10" s="31">
        <v>1050</v>
      </c>
      <c r="I10" s="31"/>
      <c r="J10" s="32">
        <v>0</v>
      </c>
      <c r="K10" s="33">
        <f>(H10+I10)*J10/100</f>
        <v>0</v>
      </c>
      <c r="L10" s="33">
        <f>(H10+I10)*25/100</f>
        <v>262.5</v>
      </c>
      <c r="M10" s="33"/>
      <c r="N10" s="34">
        <f>H10+I10+K10+L10+M10</f>
        <v>1312.5</v>
      </c>
      <c r="O10" s="35">
        <f>N10*15/100</f>
        <v>196.875</v>
      </c>
      <c r="P10" s="34">
        <f>N10+O10</f>
        <v>1509.375</v>
      </c>
      <c r="Q10" s="33">
        <f>N10*12/100</f>
        <v>157.5</v>
      </c>
      <c r="R10" s="36">
        <f>N10+Q10</f>
        <v>1470</v>
      </c>
      <c r="S10" s="37">
        <f>(N10+Q10)*15/100</f>
        <v>220.5</v>
      </c>
      <c r="T10" s="34">
        <f>R10+S10</f>
        <v>1690.5</v>
      </c>
      <c r="U10" s="38">
        <f>(N10+Q10)*10/100</f>
        <v>147</v>
      </c>
      <c r="V10" s="39">
        <f>R10+U10</f>
        <v>1617</v>
      </c>
      <c r="W10" s="37">
        <f>(N10+Q10+U10)*15/100</f>
        <v>242.55</v>
      </c>
      <c r="X10" s="34">
        <f>V10+W10</f>
        <v>1859.55</v>
      </c>
      <c r="Y10" s="37">
        <f>X10</f>
        <v>1859.55</v>
      </c>
      <c r="Z10" s="33">
        <f>(N10+Q10+U10)*20/100</f>
        <v>323.4</v>
      </c>
      <c r="AA10" s="39">
        <f>V10+Z10</f>
        <v>1940.4</v>
      </c>
      <c r="AB10" s="37">
        <f>(N10+Q10+U10+Z10)*15/100</f>
        <v>291.06</v>
      </c>
      <c r="AC10" s="34">
        <f>AA10+AB10</f>
        <v>2231.46</v>
      </c>
      <c r="AD10" s="61">
        <v>0</v>
      </c>
      <c r="AE10" s="62">
        <f>AC10+AD10</f>
        <v>2231.46</v>
      </c>
      <c r="AF10" s="50"/>
    </row>
    <row r="11" spans="1:32" s="3" customFormat="1" ht="39.75" customHeight="1">
      <c r="A11" s="83">
        <v>6</v>
      </c>
      <c r="B11" s="153" t="s">
        <v>58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</row>
    <row r="12" spans="1:32" s="3" customFormat="1" ht="39.75" customHeight="1">
      <c r="A12" s="83">
        <v>7</v>
      </c>
      <c r="B12" s="44" t="s">
        <v>67</v>
      </c>
      <c r="C12" s="65" t="s">
        <v>98</v>
      </c>
      <c r="D12" s="57" t="s">
        <v>43</v>
      </c>
      <c r="E12" s="65" t="s">
        <v>97</v>
      </c>
      <c r="F12" s="47">
        <v>36</v>
      </c>
      <c r="G12" s="47"/>
      <c r="H12" s="31">
        <v>1422</v>
      </c>
      <c r="I12" s="31">
        <v>0</v>
      </c>
      <c r="J12" s="32">
        <v>25</v>
      </c>
      <c r="K12" s="33">
        <f>(H12+I12)*J12/100</f>
        <v>355.5</v>
      </c>
      <c r="L12" s="33">
        <f>(H12+I12)*25/100</f>
        <v>355.5</v>
      </c>
      <c r="M12" s="33">
        <v>0</v>
      </c>
      <c r="N12" s="34">
        <f>H12+I12+K12+L12+M12</f>
        <v>2133</v>
      </c>
      <c r="O12" s="35">
        <f>N12*15/100</f>
        <v>319.95</v>
      </c>
      <c r="P12" s="34">
        <f>N12+O12</f>
        <v>2452.95</v>
      </c>
      <c r="Q12" s="33">
        <f>N12*12/100</f>
        <v>255.96</v>
      </c>
      <c r="R12" s="36">
        <f>N12+Q12</f>
        <v>2388.96</v>
      </c>
      <c r="S12" s="37">
        <f>(N12+Q12)*15/100</f>
        <v>358.344</v>
      </c>
      <c r="T12" s="34">
        <f>R12+S12</f>
        <v>2747.304</v>
      </c>
      <c r="U12" s="38">
        <f>(N12+Q12)*10/100</f>
        <v>238.896</v>
      </c>
      <c r="V12" s="39">
        <f>R12+U12</f>
        <v>2627.856</v>
      </c>
      <c r="W12" s="37">
        <f>(N12+Q12+U12)*15/100</f>
        <v>394.1784</v>
      </c>
      <c r="X12" s="34">
        <f>V12+W12</f>
        <v>3022.0344000000005</v>
      </c>
      <c r="Y12" s="37">
        <f>X12</f>
        <v>3022.0344000000005</v>
      </c>
      <c r="Z12" s="33">
        <f>(N12+Q12+U12)*20/100</f>
        <v>525.5712</v>
      </c>
      <c r="AA12" s="39">
        <f>V12+Z12</f>
        <v>3153.4272</v>
      </c>
      <c r="AB12" s="37">
        <f>(N12+Q12+U12+Z12)*15/100</f>
        <v>473.01408000000004</v>
      </c>
      <c r="AC12" s="34">
        <f>AA12+AB12</f>
        <v>3626.44128</v>
      </c>
      <c r="AD12" s="32">
        <v>0</v>
      </c>
      <c r="AE12" s="60">
        <f>AC12+AD75</f>
        <v>3626.44128</v>
      </c>
      <c r="AF12" s="50"/>
    </row>
    <row r="13" spans="1:32" s="3" customFormat="1" ht="39.75" customHeight="1">
      <c r="A13" s="83">
        <v>8</v>
      </c>
      <c r="B13" s="57" t="s">
        <v>19</v>
      </c>
      <c r="C13" s="65" t="s">
        <v>98</v>
      </c>
      <c r="D13" s="57" t="s">
        <v>43</v>
      </c>
      <c r="E13" s="65" t="s">
        <v>97</v>
      </c>
      <c r="F13" s="47">
        <v>36</v>
      </c>
      <c r="G13" s="47"/>
      <c r="H13" s="31">
        <v>1422</v>
      </c>
      <c r="I13" s="31">
        <v>0</v>
      </c>
      <c r="J13" s="32">
        <v>25</v>
      </c>
      <c r="K13" s="33">
        <f>(H13+I13)*J13/100</f>
        <v>355.5</v>
      </c>
      <c r="L13" s="33">
        <f>(H13+I13)*25/100</f>
        <v>355.5</v>
      </c>
      <c r="M13" s="33">
        <v>0</v>
      </c>
      <c r="N13" s="34">
        <f>H13+I13+K13+L13+M13</f>
        <v>2133</v>
      </c>
      <c r="O13" s="35">
        <f>N13*15/100</f>
        <v>319.95</v>
      </c>
      <c r="P13" s="34">
        <f>N13+O13</f>
        <v>2452.95</v>
      </c>
      <c r="Q13" s="33">
        <f>N13*12/100</f>
        <v>255.96</v>
      </c>
      <c r="R13" s="36">
        <f>N13+Q13</f>
        <v>2388.96</v>
      </c>
      <c r="S13" s="37">
        <f>(N13+Q13)*15/100</f>
        <v>358.344</v>
      </c>
      <c r="T13" s="34">
        <f>R13+S13</f>
        <v>2747.304</v>
      </c>
      <c r="U13" s="38">
        <f>(N13+Q13)*10/100</f>
        <v>238.896</v>
      </c>
      <c r="V13" s="39">
        <f>R13+U13</f>
        <v>2627.856</v>
      </c>
      <c r="W13" s="37">
        <f>(N13+Q13+U13)*15/100</f>
        <v>394.1784</v>
      </c>
      <c r="X13" s="34">
        <f>V13+W13</f>
        <v>3022.0344000000005</v>
      </c>
      <c r="Y13" s="37">
        <f>X13</f>
        <v>3022.0344000000005</v>
      </c>
      <c r="Z13" s="33">
        <f>(N13+Q13+U13)*20/100</f>
        <v>525.5712</v>
      </c>
      <c r="AA13" s="39">
        <f>V13+Z13</f>
        <v>3153.4272</v>
      </c>
      <c r="AB13" s="37">
        <f>(N13+Q13+U13+Z13)*15/100</f>
        <v>473.01408000000004</v>
      </c>
      <c r="AC13" s="34">
        <f>AA13+AB13</f>
        <v>3626.44128</v>
      </c>
      <c r="AD13" s="32">
        <v>0</v>
      </c>
      <c r="AE13" s="60">
        <f>AC13+AD76</f>
        <v>3626.44128</v>
      </c>
      <c r="AF13" s="51"/>
    </row>
    <row r="14" spans="1:32" s="3" customFormat="1" ht="39.75" customHeight="1">
      <c r="A14" s="83">
        <v>9</v>
      </c>
      <c r="B14" s="57" t="s">
        <v>28</v>
      </c>
      <c r="C14" s="65" t="s">
        <v>66</v>
      </c>
      <c r="D14" s="44" t="s">
        <v>48</v>
      </c>
      <c r="E14" s="44"/>
      <c r="F14" s="47">
        <v>18</v>
      </c>
      <c r="G14" s="47"/>
      <c r="H14" s="31">
        <v>912</v>
      </c>
      <c r="I14" s="43">
        <v>0</v>
      </c>
      <c r="J14" s="32">
        <v>0</v>
      </c>
      <c r="K14" s="33">
        <f>(H14+I14)*J14/100</f>
        <v>0</v>
      </c>
      <c r="L14" s="33">
        <f>(H14+I14)*25/100</f>
        <v>228</v>
      </c>
      <c r="M14" s="33"/>
      <c r="N14" s="34">
        <f>H14+I14+K14+L14+M14</f>
        <v>1140</v>
      </c>
      <c r="O14" s="35">
        <f>N14*15/100</f>
        <v>171</v>
      </c>
      <c r="P14" s="34">
        <f>N14+O14</f>
        <v>1311</v>
      </c>
      <c r="Q14" s="33">
        <f>N14*12/100</f>
        <v>136.8</v>
      </c>
      <c r="R14" s="36">
        <f>N14+Q14</f>
        <v>1276.8</v>
      </c>
      <c r="S14" s="37">
        <f>(N14+Q14)*15/100</f>
        <v>191.52</v>
      </c>
      <c r="T14" s="34">
        <f>R14+S14</f>
        <v>1468.32</v>
      </c>
      <c r="U14" s="38">
        <f>(N14+Q14)*10/100</f>
        <v>127.68</v>
      </c>
      <c r="V14" s="39">
        <f>R14+U14</f>
        <v>1404.48</v>
      </c>
      <c r="W14" s="37">
        <f>(N14+Q14+U14)*15/100</f>
        <v>210.672</v>
      </c>
      <c r="X14" s="34">
        <f>V14+W14</f>
        <v>1615.152</v>
      </c>
      <c r="Y14" s="37">
        <f>X14</f>
        <v>1615.152</v>
      </c>
      <c r="Z14" s="33">
        <f>(N14+Q14+U14)*20/100</f>
        <v>280.89599999999996</v>
      </c>
      <c r="AA14" s="39">
        <f>V14+Z14</f>
        <v>1685.376</v>
      </c>
      <c r="AB14" s="37">
        <f>(N14+Q14+U14+Z14)*15/100</f>
        <v>252.8064</v>
      </c>
      <c r="AC14" s="34">
        <f>AA14+AB14</f>
        <v>1938.1824</v>
      </c>
      <c r="AD14" s="61">
        <v>0</v>
      </c>
      <c r="AE14" s="62">
        <f>AC14+AD14</f>
        <v>1938.1824</v>
      </c>
      <c r="AF14" s="50"/>
    </row>
    <row r="15" spans="1:32" s="3" customFormat="1" ht="39.75" customHeight="1">
      <c r="A15" s="83">
        <v>10</v>
      </c>
      <c r="B15" s="44" t="s">
        <v>23</v>
      </c>
      <c r="C15" s="66" t="s">
        <v>66</v>
      </c>
      <c r="D15" s="44" t="s">
        <v>44</v>
      </c>
      <c r="E15" s="66" t="s">
        <v>99</v>
      </c>
      <c r="F15" s="47">
        <v>30</v>
      </c>
      <c r="G15" s="47"/>
      <c r="H15" s="31">
        <v>1230</v>
      </c>
      <c r="I15" s="31">
        <v>0</v>
      </c>
      <c r="J15" s="32">
        <v>25</v>
      </c>
      <c r="K15" s="33">
        <f>(H15+I15)*J15/100</f>
        <v>307.5</v>
      </c>
      <c r="L15" s="33">
        <f>(H15+I15)*25/100</f>
        <v>307.5</v>
      </c>
      <c r="M15" s="33"/>
      <c r="N15" s="34">
        <f>H15+I15+K15+L15+M15</f>
        <v>1845</v>
      </c>
      <c r="O15" s="35">
        <f>N15*15/100</f>
        <v>276.75</v>
      </c>
      <c r="P15" s="34">
        <f>N15+O15</f>
        <v>2121.75</v>
      </c>
      <c r="Q15" s="33">
        <f>N15*12/100</f>
        <v>221.4</v>
      </c>
      <c r="R15" s="36">
        <f>N15+Q15</f>
        <v>2066.4</v>
      </c>
      <c r="S15" s="37">
        <f>(N15+Q15)*15/100</f>
        <v>309.96</v>
      </c>
      <c r="T15" s="34">
        <f>R15+S15</f>
        <v>2376.36</v>
      </c>
      <c r="U15" s="38">
        <f>(N15+Q15)*10/100</f>
        <v>206.64</v>
      </c>
      <c r="V15" s="39">
        <f>R15+U15</f>
        <v>2273.04</v>
      </c>
      <c r="W15" s="37">
        <f>(N15+Q15+U15)*15/100</f>
        <v>340.95599999999996</v>
      </c>
      <c r="X15" s="34">
        <f>V15+W15</f>
        <v>2613.996</v>
      </c>
      <c r="Y15" s="37">
        <f>X15</f>
        <v>2613.996</v>
      </c>
      <c r="Z15" s="33">
        <f>(N15+Q15+U15)*20/100</f>
        <v>454.608</v>
      </c>
      <c r="AA15" s="39">
        <f>V15+Z15</f>
        <v>2727.648</v>
      </c>
      <c r="AB15" s="37">
        <f>(N15+Q15+U15+Z15)*15/100</f>
        <v>409.1472</v>
      </c>
      <c r="AC15" s="34">
        <f>AA15+AB15</f>
        <v>3136.7952</v>
      </c>
      <c r="AD15" s="61">
        <v>0</v>
      </c>
      <c r="AE15" s="62">
        <f>AC15+AD15</f>
        <v>3136.7952</v>
      </c>
      <c r="AF15" s="51"/>
    </row>
    <row r="16" spans="1:32" s="3" customFormat="1" ht="39.75" customHeight="1">
      <c r="A16" s="83">
        <v>11</v>
      </c>
      <c r="B16" s="153" t="s">
        <v>59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</row>
    <row r="17" spans="1:32" s="3" customFormat="1" ht="39.75" customHeight="1">
      <c r="A17" s="83">
        <v>12</v>
      </c>
      <c r="B17" s="44" t="s">
        <v>67</v>
      </c>
      <c r="C17" s="65" t="s">
        <v>98</v>
      </c>
      <c r="D17" s="44" t="s">
        <v>44</v>
      </c>
      <c r="E17" s="66" t="s">
        <v>99</v>
      </c>
      <c r="F17" s="47">
        <v>30</v>
      </c>
      <c r="G17" s="47"/>
      <c r="H17" s="31">
        <v>1230</v>
      </c>
      <c r="I17" s="31">
        <v>0</v>
      </c>
      <c r="J17" s="32">
        <v>25</v>
      </c>
      <c r="K17" s="33">
        <f>(H17+I17)*J17/100</f>
        <v>307.5</v>
      </c>
      <c r="L17" s="33">
        <f>(H17+I17)*25/100</f>
        <v>307.5</v>
      </c>
      <c r="M17" s="33"/>
      <c r="N17" s="34">
        <f>H17+I17+K17+L17+M17</f>
        <v>1845</v>
      </c>
      <c r="O17" s="35">
        <f>N17*15/100</f>
        <v>276.75</v>
      </c>
      <c r="P17" s="34">
        <f>N17+O17</f>
        <v>2121.75</v>
      </c>
      <c r="Q17" s="33">
        <f>N17*12/100</f>
        <v>221.4</v>
      </c>
      <c r="R17" s="36">
        <f>N17+Q17</f>
        <v>2066.4</v>
      </c>
      <c r="S17" s="37">
        <f>(N17+Q17)*15/100</f>
        <v>309.96</v>
      </c>
      <c r="T17" s="34">
        <f>R17+S17</f>
        <v>2376.36</v>
      </c>
      <c r="U17" s="38">
        <f>(N17+Q17)*10/100</f>
        <v>206.64</v>
      </c>
      <c r="V17" s="39">
        <f>R17+U17</f>
        <v>2273.04</v>
      </c>
      <c r="W17" s="37">
        <f>(N17+Q17+U17)*15/100</f>
        <v>340.95599999999996</v>
      </c>
      <c r="X17" s="34">
        <f>V17+W17</f>
        <v>2613.996</v>
      </c>
      <c r="Y17" s="37">
        <f>X17</f>
        <v>2613.996</v>
      </c>
      <c r="Z17" s="33">
        <f>(N17+Q17+U17)*20/100</f>
        <v>454.608</v>
      </c>
      <c r="AA17" s="39">
        <f>V17+Z17</f>
        <v>2727.648</v>
      </c>
      <c r="AB17" s="37">
        <f>(N17+Q17+U17+Z17)*15/100</f>
        <v>409.1472</v>
      </c>
      <c r="AC17" s="34">
        <f>AA17+AB17</f>
        <v>3136.7952</v>
      </c>
      <c r="AD17" s="61">
        <v>0</v>
      </c>
      <c r="AE17" s="62">
        <f>AC17+AD17</f>
        <v>3136.7952</v>
      </c>
      <c r="AF17" s="50"/>
    </row>
    <row r="18" spans="1:32" s="3" customFormat="1" ht="39.75" customHeight="1">
      <c r="A18" s="83">
        <v>13</v>
      </c>
      <c r="B18" s="153" t="s">
        <v>60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</row>
    <row r="19" spans="1:32" s="3" customFormat="1" ht="39.75" customHeight="1">
      <c r="A19" s="83">
        <v>14</v>
      </c>
      <c r="B19" s="44" t="s">
        <v>27</v>
      </c>
      <c r="C19" s="66" t="s">
        <v>66</v>
      </c>
      <c r="D19" s="44" t="s">
        <v>47</v>
      </c>
      <c r="E19" s="66" t="s">
        <v>99</v>
      </c>
      <c r="F19" s="47">
        <v>28</v>
      </c>
      <c r="G19" s="47"/>
      <c r="H19" s="31">
        <v>1170</v>
      </c>
      <c r="I19" s="31">
        <v>0</v>
      </c>
      <c r="J19" s="32">
        <v>20</v>
      </c>
      <c r="K19" s="33">
        <f>(H19+I19)*J19/100</f>
        <v>234</v>
      </c>
      <c r="L19" s="33">
        <f>(H19+I19)*25/100</f>
        <v>292.5</v>
      </c>
      <c r="M19" s="33"/>
      <c r="N19" s="34">
        <f>H19+I19+K19+L19+M19</f>
        <v>1696.5</v>
      </c>
      <c r="O19" s="35">
        <f>N19*15/100</f>
        <v>254.475</v>
      </c>
      <c r="P19" s="34">
        <f>N19+O19</f>
        <v>1950.975</v>
      </c>
      <c r="Q19" s="33">
        <f>N19*12/100</f>
        <v>203.58</v>
      </c>
      <c r="R19" s="36">
        <f>N19+Q19</f>
        <v>1900.08</v>
      </c>
      <c r="S19" s="37">
        <f>(N19+Q19)*15/100</f>
        <v>285.01199999999994</v>
      </c>
      <c r="T19" s="34">
        <f>R19+S19</f>
        <v>2185.0919999999996</v>
      </c>
      <c r="U19" s="38">
        <f>(N19+Q19)*10/100</f>
        <v>190.00799999999998</v>
      </c>
      <c r="V19" s="39">
        <f>R19+U19</f>
        <v>2090.0879999999997</v>
      </c>
      <c r="W19" s="37">
        <f>(N19+Q19+U19)*15/100</f>
        <v>313.5132</v>
      </c>
      <c r="X19" s="34">
        <f>V19+W19</f>
        <v>2403.6011999999996</v>
      </c>
      <c r="Y19" s="37">
        <f>X19</f>
        <v>2403.6011999999996</v>
      </c>
      <c r="Z19" s="33">
        <f>(N19+Q19+U19)*20/100</f>
        <v>418.01759999999996</v>
      </c>
      <c r="AA19" s="39">
        <f>V19+Z19</f>
        <v>2508.1056</v>
      </c>
      <c r="AB19" s="37">
        <f>(N19+Q19+U19+Z19)*15/100</f>
        <v>376.21583999999996</v>
      </c>
      <c r="AC19" s="34">
        <f>AA19+AB19</f>
        <v>2884.3214399999997</v>
      </c>
      <c r="AD19" s="61">
        <v>0</v>
      </c>
      <c r="AE19" s="62">
        <f>AC19+AD19</f>
        <v>2884.3214399999997</v>
      </c>
      <c r="AF19" s="50"/>
    </row>
    <row r="20" spans="1:32" s="3" customFormat="1" ht="39.75" customHeight="1">
      <c r="A20" s="83">
        <v>15</v>
      </c>
      <c r="B20" s="44" t="s">
        <v>67</v>
      </c>
      <c r="C20" s="65" t="s">
        <v>66</v>
      </c>
      <c r="D20" s="44" t="s">
        <v>47</v>
      </c>
      <c r="E20" s="66" t="s">
        <v>99</v>
      </c>
      <c r="F20" s="47">
        <v>28</v>
      </c>
      <c r="G20" s="47"/>
      <c r="H20" s="31">
        <v>1170</v>
      </c>
      <c r="I20" s="31">
        <v>0</v>
      </c>
      <c r="J20" s="32">
        <v>0</v>
      </c>
      <c r="K20" s="33">
        <f>(H20+I20)*J20/100</f>
        <v>0</v>
      </c>
      <c r="L20" s="33">
        <f>(H20+I20)*25/100</f>
        <v>292.5</v>
      </c>
      <c r="M20" s="33"/>
      <c r="N20" s="34">
        <f>H20+I20+K20+L20+M20</f>
        <v>1462.5</v>
      </c>
      <c r="O20" s="35">
        <f>N20*15/100</f>
        <v>219.375</v>
      </c>
      <c r="P20" s="34">
        <f>N20+O20</f>
        <v>1681.875</v>
      </c>
      <c r="Q20" s="33">
        <f>N20*12/100</f>
        <v>175.5</v>
      </c>
      <c r="R20" s="36">
        <f>N20+Q20</f>
        <v>1638</v>
      </c>
      <c r="S20" s="37">
        <f>(N20+Q20)*15/100</f>
        <v>245.7</v>
      </c>
      <c r="T20" s="34">
        <f>R20+S20</f>
        <v>1883.7</v>
      </c>
      <c r="U20" s="38">
        <f>(N20+Q20)*10/100</f>
        <v>163.8</v>
      </c>
      <c r="V20" s="39">
        <f>R20+U20</f>
        <v>1801.8</v>
      </c>
      <c r="W20" s="37">
        <f>(N20+Q20+U20)*15/100</f>
        <v>270.27</v>
      </c>
      <c r="X20" s="34">
        <f>V20+W20</f>
        <v>2072.0699999999997</v>
      </c>
      <c r="Y20" s="37">
        <f>X20</f>
        <v>2072.0699999999997</v>
      </c>
      <c r="Z20" s="33">
        <f>(N20+Q20+U20)*20/100</f>
        <v>360.36</v>
      </c>
      <c r="AA20" s="39">
        <f>V20+Z20</f>
        <v>2162.16</v>
      </c>
      <c r="AB20" s="37">
        <f>(N20+Q20+U20+Z20)*15/100</f>
        <v>324.32399999999996</v>
      </c>
      <c r="AC20" s="34">
        <f>AA20+AB20</f>
        <v>2486.484</v>
      </c>
      <c r="AD20" s="61">
        <v>0</v>
      </c>
      <c r="AE20" s="62">
        <f>AC20+AD20</f>
        <v>2486.484</v>
      </c>
      <c r="AF20" s="50"/>
    </row>
    <row r="21" spans="1:32" s="3" customFormat="1" ht="39.75" customHeight="1">
      <c r="A21" s="83">
        <v>16</v>
      </c>
      <c r="B21" s="153" t="s">
        <v>68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54"/>
    </row>
    <row r="22" spans="1:32" s="3" customFormat="1" ht="39.75" customHeight="1">
      <c r="A22" s="83">
        <v>17</v>
      </c>
      <c r="B22" s="44" t="s">
        <v>67</v>
      </c>
      <c r="C22" s="65" t="s">
        <v>66</v>
      </c>
      <c r="D22" s="44" t="s">
        <v>47</v>
      </c>
      <c r="E22" s="66" t="s">
        <v>99</v>
      </c>
      <c r="F22" s="47">
        <v>28</v>
      </c>
      <c r="G22" s="47"/>
      <c r="H22" s="31">
        <v>1170</v>
      </c>
      <c r="I22" s="31">
        <v>0</v>
      </c>
      <c r="J22" s="32">
        <v>0</v>
      </c>
      <c r="K22" s="33">
        <f>(H22+I22)*J22/100</f>
        <v>0</v>
      </c>
      <c r="L22" s="33">
        <f>(H22+I22)*25/100</f>
        <v>292.5</v>
      </c>
      <c r="M22" s="33"/>
      <c r="N22" s="34">
        <f>H22+I22+K22+L22+M22</f>
        <v>1462.5</v>
      </c>
      <c r="O22" s="35">
        <f>N22*15/100</f>
        <v>219.375</v>
      </c>
      <c r="P22" s="34">
        <f>N22+O22</f>
        <v>1681.875</v>
      </c>
      <c r="Q22" s="33">
        <f>N22*12/100</f>
        <v>175.5</v>
      </c>
      <c r="R22" s="36">
        <f>N22+Q22</f>
        <v>1638</v>
      </c>
      <c r="S22" s="37">
        <f>(N22+Q22)*15/100</f>
        <v>245.7</v>
      </c>
      <c r="T22" s="34">
        <f>R22+S22</f>
        <v>1883.7</v>
      </c>
      <c r="U22" s="38">
        <f>(N22+Q22)*10/100</f>
        <v>163.8</v>
      </c>
      <c r="V22" s="39">
        <f>R22+U22</f>
        <v>1801.8</v>
      </c>
      <c r="W22" s="37">
        <f>(N22+Q22+U22)*15/100</f>
        <v>270.27</v>
      </c>
      <c r="X22" s="34">
        <f>V22+W22</f>
        <v>2072.0699999999997</v>
      </c>
      <c r="Y22" s="37">
        <f>X22</f>
        <v>2072.0699999999997</v>
      </c>
      <c r="Z22" s="33">
        <f>(N22+Q22+U22)*20/100</f>
        <v>360.36</v>
      </c>
      <c r="AA22" s="39">
        <f>V22+Z22</f>
        <v>2162.16</v>
      </c>
      <c r="AB22" s="37">
        <f>(N22+Q22+U22+Z22)*15/100</f>
        <v>324.32399999999996</v>
      </c>
      <c r="AC22" s="34">
        <f>AA22+AB22</f>
        <v>2486.484</v>
      </c>
      <c r="AD22" s="61">
        <v>0</v>
      </c>
      <c r="AE22" s="62">
        <f>AC22+AD22</f>
        <v>2486.484</v>
      </c>
      <c r="AF22" s="50"/>
    </row>
    <row r="23" spans="1:32" s="3" customFormat="1" ht="39.75" customHeight="1">
      <c r="A23" s="83">
        <v>18</v>
      </c>
      <c r="B23" s="44" t="s">
        <v>67</v>
      </c>
      <c r="C23" s="65" t="s">
        <v>66</v>
      </c>
      <c r="D23" s="44" t="s">
        <v>47</v>
      </c>
      <c r="E23" s="66" t="s">
        <v>99</v>
      </c>
      <c r="F23" s="47">
        <v>28</v>
      </c>
      <c r="G23" s="47"/>
      <c r="H23" s="31">
        <v>1170</v>
      </c>
      <c r="I23" s="31">
        <v>0</v>
      </c>
      <c r="J23" s="32">
        <v>0</v>
      </c>
      <c r="K23" s="33">
        <f>(H23+I23)*J23/100</f>
        <v>0</v>
      </c>
      <c r="L23" s="33">
        <f>(H23+I23)*25/100</f>
        <v>292.5</v>
      </c>
      <c r="M23" s="33"/>
      <c r="N23" s="34">
        <f>H23+I23+K23+L23+M23</f>
        <v>1462.5</v>
      </c>
      <c r="O23" s="35">
        <f>N23*15/100</f>
        <v>219.375</v>
      </c>
      <c r="P23" s="34">
        <f>N23+O23</f>
        <v>1681.875</v>
      </c>
      <c r="Q23" s="33">
        <f>N23*12/100</f>
        <v>175.5</v>
      </c>
      <c r="R23" s="36">
        <f>N23+Q23</f>
        <v>1638</v>
      </c>
      <c r="S23" s="37">
        <f>(N23+Q23)*15/100</f>
        <v>245.7</v>
      </c>
      <c r="T23" s="34">
        <f>R23+S23</f>
        <v>1883.7</v>
      </c>
      <c r="U23" s="38">
        <f>(N23+Q23)*10/100</f>
        <v>163.8</v>
      </c>
      <c r="V23" s="39">
        <f>R23+U23</f>
        <v>1801.8</v>
      </c>
      <c r="W23" s="37">
        <f>(N23+Q23+U23)*15/100</f>
        <v>270.27</v>
      </c>
      <c r="X23" s="34">
        <f>V23+W23</f>
        <v>2072.0699999999997</v>
      </c>
      <c r="Y23" s="37">
        <f>X23</f>
        <v>2072.0699999999997</v>
      </c>
      <c r="Z23" s="33">
        <f>(N23+Q23+U23)*20/100</f>
        <v>360.36</v>
      </c>
      <c r="AA23" s="39">
        <f>V23+Z23</f>
        <v>2162.16</v>
      </c>
      <c r="AB23" s="37">
        <f>(N23+Q23+U23+Z23)*15/100</f>
        <v>324.32399999999996</v>
      </c>
      <c r="AC23" s="34">
        <f>AA23+AB23</f>
        <v>2486.484</v>
      </c>
      <c r="AD23" s="61">
        <v>0</v>
      </c>
      <c r="AE23" s="62">
        <f>AC23+AD23</f>
        <v>2486.484</v>
      </c>
      <c r="AF23" s="50"/>
    </row>
    <row r="24" spans="1:32" s="3" customFormat="1" ht="39.75" customHeight="1">
      <c r="A24" s="83">
        <v>19</v>
      </c>
      <c r="B24" s="44" t="s">
        <v>67</v>
      </c>
      <c r="C24" s="65" t="s">
        <v>66</v>
      </c>
      <c r="D24" s="44" t="s">
        <v>47</v>
      </c>
      <c r="E24" s="66" t="s">
        <v>99</v>
      </c>
      <c r="F24" s="47">
        <v>28</v>
      </c>
      <c r="G24" s="47"/>
      <c r="H24" s="31">
        <v>1170</v>
      </c>
      <c r="I24" s="31">
        <v>0</v>
      </c>
      <c r="J24" s="32">
        <v>0</v>
      </c>
      <c r="K24" s="33">
        <f>(H24+I24)*J24/100</f>
        <v>0</v>
      </c>
      <c r="L24" s="33">
        <f>(H24+I24)*25/100</f>
        <v>292.5</v>
      </c>
      <c r="M24" s="33"/>
      <c r="N24" s="34">
        <f>H24+I24+K24+L24+M24</f>
        <v>1462.5</v>
      </c>
      <c r="O24" s="35">
        <f>N24*15/100</f>
        <v>219.375</v>
      </c>
      <c r="P24" s="34">
        <f>N24+O24</f>
        <v>1681.875</v>
      </c>
      <c r="Q24" s="33">
        <f>N24*12/100</f>
        <v>175.5</v>
      </c>
      <c r="R24" s="36">
        <f>N24+Q24</f>
        <v>1638</v>
      </c>
      <c r="S24" s="37">
        <f>(N24+Q24)*15/100</f>
        <v>245.7</v>
      </c>
      <c r="T24" s="34">
        <f>R24+S24</f>
        <v>1883.7</v>
      </c>
      <c r="U24" s="38">
        <f>(N24+Q24)*10/100</f>
        <v>163.8</v>
      </c>
      <c r="V24" s="39">
        <f>R24+U24</f>
        <v>1801.8</v>
      </c>
      <c r="W24" s="37">
        <f>(N24+Q24+U24)*15/100</f>
        <v>270.27</v>
      </c>
      <c r="X24" s="34">
        <f>V24+W24</f>
        <v>2072.0699999999997</v>
      </c>
      <c r="Y24" s="37">
        <f>X24</f>
        <v>2072.0699999999997</v>
      </c>
      <c r="Z24" s="33">
        <f>(N24+Q24+U24)*20/100</f>
        <v>360.36</v>
      </c>
      <c r="AA24" s="39">
        <f>V24+Z24</f>
        <v>2162.16</v>
      </c>
      <c r="AB24" s="37">
        <f>(N24+Q24+U24+Z24)*15/100</f>
        <v>324.32399999999996</v>
      </c>
      <c r="AC24" s="34">
        <f>AA24+AB24</f>
        <v>2486.484</v>
      </c>
      <c r="AD24" s="61">
        <v>0</v>
      </c>
      <c r="AE24" s="62">
        <f>AC24+AD24</f>
        <v>2486.484</v>
      </c>
      <c r="AF24" s="50"/>
    </row>
    <row r="25" spans="1:32" s="3" customFormat="1" ht="32.25" customHeight="1">
      <c r="A25" s="83">
        <v>20</v>
      </c>
      <c r="B25" s="165" t="s">
        <v>34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</row>
    <row r="26" spans="1:32" ht="35.25" customHeight="1">
      <c r="A26" s="83">
        <v>21</v>
      </c>
      <c r="B26" s="21" t="s">
        <v>17</v>
      </c>
      <c r="C26" s="64" t="s">
        <v>56</v>
      </c>
      <c r="D26" s="21" t="s">
        <v>34</v>
      </c>
      <c r="E26" s="64" t="s">
        <v>97</v>
      </c>
      <c r="F26" s="30">
        <v>53</v>
      </c>
      <c r="G26" s="30">
        <v>9</v>
      </c>
      <c r="H26" s="46">
        <v>1624</v>
      </c>
      <c r="I26" s="46">
        <v>366</v>
      </c>
      <c r="J26" s="22">
        <v>25</v>
      </c>
      <c r="K26" s="23">
        <f>(H26+I26)*J26/100</f>
        <v>497.5</v>
      </c>
      <c r="L26" s="23">
        <f>(H26+I26)*25/100</f>
        <v>497.5</v>
      </c>
      <c r="M26" s="23">
        <v>0</v>
      </c>
      <c r="N26" s="24">
        <f>H26+I26+K26+L26+M26</f>
        <v>2985</v>
      </c>
      <c r="O26" s="25">
        <f>N26*15/100</f>
        <v>447.75</v>
      </c>
      <c r="P26" s="24">
        <f>N26+O26</f>
        <v>3432.75</v>
      </c>
      <c r="Q26" s="23">
        <f>N26*12/100</f>
        <v>358.2</v>
      </c>
      <c r="R26" s="26">
        <f>N26+Q26</f>
        <v>3343.2</v>
      </c>
      <c r="S26" s="27">
        <f>(N26+Q26)*15/100</f>
        <v>501.48</v>
      </c>
      <c r="T26" s="24">
        <f>R26+S26</f>
        <v>3844.68</v>
      </c>
      <c r="U26" s="28">
        <f>(N26+Q26)*10/100</f>
        <v>334.32</v>
      </c>
      <c r="V26" s="29">
        <f>R26+U26</f>
        <v>3677.52</v>
      </c>
      <c r="W26" s="27">
        <f>(N26+Q26+U26)*15/100</f>
        <v>551.628</v>
      </c>
      <c r="X26" s="24">
        <f>V26+W26</f>
        <v>4229.148</v>
      </c>
      <c r="Y26" s="27">
        <f>X26</f>
        <v>4229.148</v>
      </c>
      <c r="Z26" s="23">
        <f>(N26+Q26+U26)*20/100</f>
        <v>735.5039999999999</v>
      </c>
      <c r="AA26" s="29">
        <f>V26+Z26</f>
        <v>4413.023999999999</v>
      </c>
      <c r="AB26" s="27">
        <f>(N26+Q26+U26+Z26)*15/100</f>
        <v>661.9535999999998</v>
      </c>
      <c r="AC26" s="24">
        <f>AA26+AB26</f>
        <v>5074.977599999999</v>
      </c>
      <c r="AD26" s="22">
        <v>0</v>
      </c>
      <c r="AE26" s="60">
        <f>AC26+AD90</f>
        <v>5074.977599999999</v>
      </c>
      <c r="AF26" s="56"/>
    </row>
    <row r="27" spans="1:32" ht="35.25" customHeight="1">
      <c r="A27" s="83">
        <v>22</v>
      </c>
      <c r="B27" s="179" t="s">
        <v>61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1"/>
    </row>
    <row r="28" spans="1:32" s="55" customFormat="1" ht="41.25" customHeight="1">
      <c r="A28" s="83">
        <v>23</v>
      </c>
      <c r="B28" s="44" t="s">
        <v>21</v>
      </c>
      <c r="C28" s="66" t="s">
        <v>98</v>
      </c>
      <c r="D28" s="44" t="s">
        <v>44</v>
      </c>
      <c r="E28" s="66" t="s">
        <v>99</v>
      </c>
      <c r="F28" s="47">
        <v>30</v>
      </c>
      <c r="G28" s="47">
        <v>5</v>
      </c>
      <c r="H28" s="31">
        <v>1200</v>
      </c>
      <c r="I28" s="40">
        <v>150</v>
      </c>
      <c r="J28" s="32">
        <v>25</v>
      </c>
      <c r="K28" s="33">
        <f>(H28+I28)*J28/100</f>
        <v>337.5</v>
      </c>
      <c r="L28" s="33">
        <f>(H28+I28)*25/100</f>
        <v>337.5</v>
      </c>
      <c r="M28" s="33">
        <v>0</v>
      </c>
      <c r="N28" s="34">
        <f>H28+I28+K28+L28+M28</f>
        <v>2025</v>
      </c>
      <c r="O28" s="35">
        <f>N28*15/100</f>
        <v>303.75</v>
      </c>
      <c r="P28" s="34">
        <f>N28+O28</f>
        <v>2328.75</v>
      </c>
      <c r="Q28" s="33">
        <f>N28*12/100</f>
        <v>243</v>
      </c>
      <c r="R28" s="36">
        <f>N28+Q28</f>
        <v>2268</v>
      </c>
      <c r="S28" s="37">
        <f>(N28+Q28)*15/100</f>
        <v>340.2</v>
      </c>
      <c r="T28" s="34">
        <f>R28+S28</f>
        <v>2608.2</v>
      </c>
      <c r="U28" s="38">
        <f>(N28+Q28)*10/100</f>
        <v>226.8</v>
      </c>
      <c r="V28" s="39">
        <f>R28+U28</f>
        <v>2494.8</v>
      </c>
      <c r="W28" s="37">
        <f>(N28+Q28+U28)*15/100</f>
        <v>374.22</v>
      </c>
      <c r="X28" s="34">
        <f>V28+W28</f>
        <v>2869.0200000000004</v>
      </c>
      <c r="Y28" s="37">
        <f>X28</f>
        <v>2869.0200000000004</v>
      </c>
      <c r="Z28" s="33">
        <f>(N28+Q28+U28)*20/100</f>
        <v>498.96</v>
      </c>
      <c r="AA28" s="39">
        <f>V28+Z28</f>
        <v>2993.76</v>
      </c>
      <c r="AB28" s="37">
        <f>(N28+Q28+U28+Z28)*15/100</f>
        <v>449.064</v>
      </c>
      <c r="AC28" s="34">
        <f>AA28+AB28</f>
        <v>3442.824</v>
      </c>
      <c r="AD28" s="32">
        <v>0</v>
      </c>
      <c r="AE28" s="60">
        <f>AC28+AD90</f>
        <v>3442.824</v>
      </c>
      <c r="AF28" s="51"/>
    </row>
    <row r="29" spans="1:32" s="55" customFormat="1" ht="41.25" customHeight="1">
      <c r="A29" s="83">
        <v>24</v>
      </c>
      <c r="B29" s="179" t="s">
        <v>62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1"/>
    </row>
    <row r="30" spans="1:32" ht="33" customHeight="1">
      <c r="A30" s="83">
        <v>25</v>
      </c>
      <c r="B30" s="44" t="s">
        <v>20</v>
      </c>
      <c r="C30" s="66" t="s">
        <v>98</v>
      </c>
      <c r="D30" s="44" t="s">
        <v>43</v>
      </c>
      <c r="E30" s="66" t="s">
        <v>97</v>
      </c>
      <c r="F30" s="47">
        <v>36</v>
      </c>
      <c r="G30" s="47"/>
      <c r="H30" s="31">
        <v>1422</v>
      </c>
      <c r="I30" s="31">
        <v>0</v>
      </c>
      <c r="J30" s="32">
        <v>25</v>
      </c>
      <c r="K30" s="33">
        <f>(H30+I30)*J30/100</f>
        <v>355.5</v>
      </c>
      <c r="L30" s="33">
        <f>(H30+I30)*25/100</f>
        <v>355.5</v>
      </c>
      <c r="M30" s="33">
        <v>0</v>
      </c>
      <c r="N30" s="34">
        <f>H30+I30+K30+L30+M30</f>
        <v>2133</v>
      </c>
      <c r="O30" s="35">
        <f>N30*15/100</f>
        <v>319.95</v>
      </c>
      <c r="P30" s="34">
        <f>N30+O30</f>
        <v>2452.95</v>
      </c>
      <c r="Q30" s="33">
        <f>N30*12/100</f>
        <v>255.96</v>
      </c>
      <c r="R30" s="36">
        <f>N30+Q30</f>
        <v>2388.96</v>
      </c>
      <c r="S30" s="37">
        <f>(N30+Q30)*15/100</f>
        <v>358.344</v>
      </c>
      <c r="T30" s="34">
        <f>R30+S30</f>
        <v>2747.304</v>
      </c>
      <c r="U30" s="38">
        <f>(N30+Q30)*10/100</f>
        <v>238.896</v>
      </c>
      <c r="V30" s="39">
        <f>R30+U30</f>
        <v>2627.856</v>
      </c>
      <c r="W30" s="37">
        <f>(N30+Q30+U30)*15/100</f>
        <v>394.1784</v>
      </c>
      <c r="X30" s="34">
        <f>V30+W30</f>
        <v>3022.0344000000005</v>
      </c>
      <c r="Y30" s="37">
        <f>X30</f>
        <v>3022.0344000000005</v>
      </c>
      <c r="Z30" s="33">
        <f>(N30+Q30+U30)*20/100</f>
        <v>525.5712</v>
      </c>
      <c r="AA30" s="39">
        <f>V30+Z30</f>
        <v>3153.4272</v>
      </c>
      <c r="AB30" s="37">
        <f>(N30+Q30+U30+Z30)*15/100</f>
        <v>473.01408000000004</v>
      </c>
      <c r="AC30" s="34">
        <f>AA30+AB30</f>
        <v>3626.44128</v>
      </c>
      <c r="AD30" s="32">
        <v>0</v>
      </c>
      <c r="AE30" s="60">
        <f>AC30+AD92</f>
        <v>3626.44128</v>
      </c>
      <c r="AF30" s="51"/>
    </row>
    <row r="31" spans="1:32" ht="31.5">
      <c r="A31" s="83">
        <v>26</v>
      </c>
      <c r="B31" s="44" t="s">
        <v>67</v>
      </c>
      <c r="C31" s="66" t="s">
        <v>66</v>
      </c>
      <c r="D31" s="44" t="s">
        <v>44</v>
      </c>
      <c r="E31" s="66" t="s">
        <v>99</v>
      </c>
      <c r="F31" s="47">
        <v>30</v>
      </c>
      <c r="G31" s="47"/>
      <c r="H31" s="31">
        <v>1230</v>
      </c>
      <c r="I31" s="31">
        <v>0</v>
      </c>
      <c r="J31" s="32">
        <v>25</v>
      </c>
      <c r="K31" s="33">
        <f>(H31+I31)*J31/100</f>
        <v>307.5</v>
      </c>
      <c r="L31" s="33">
        <f>(H31+I31)*25/100</f>
        <v>307.5</v>
      </c>
      <c r="M31" s="33"/>
      <c r="N31" s="34">
        <f>H31+I31+K31+L31+M31</f>
        <v>1845</v>
      </c>
      <c r="O31" s="35">
        <f>N31*15/100</f>
        <v>276.75</v>
      </c>
      <c r="P31" s="34">
        <f>N31+O31</f>
        <v>2121.75</v>
      </c>
      <c r="Q31" s="33">
        <f>N31*12/100</f>
        <v>221.4</v>
      </c>
      <c r="R31" s="36">
        <f>N31+Q31</f>
        <v>2066.4</v>
      </c>
      <c r="S31" s="37">
        <f>(N31+Q31)*15/100</f>
        <v>309.96</v>
      </c>
      <c r="T31" s="34">
        <f>R31+S31</f>
        <v>2376.36</v>
      </c>
      <c r="U31" s="38">
        <f>(N31+Q31)*10/100</f>
        <v>206.64</v>
      </c>
      <c r="V31" s="39">
        <f>R31+U31</f>
        <v>2273.04</v>
      </c>
      <c r="W31" s="37">
        <f>(N31+Q31+U31)*15/100</f>
        <v>340.95599999999996</v>
      </c>
      <c r="X31" s="34">
        <f>V31+W31</f>
        <v>2613.996</v>
      </c>
      <c r="Y31" s="37">
        <f>X31</f>
        <v>2613.996</v>
      </c>
      <c r="Z31" s="33">
        <f>(N31+Q31+U31)*20/100</f>
        <v>454.608</v>
      </c>
      <c r="AA31" s="39">
        <f>V31+Z31</f>
        <v>2727.648</v>
      </c>
      <c r="AB31" s="37">
        <f>(N31+Q31+U31+Z31)*15/100</f>
        <v>409.1472</v>
      </c>
      <c r="AC31" s="34">
        <f>AA31+AB31</f>
        <v>3136.7952</v>
      </c>
      <c r="AD31" s="61">
        <v>0</v>
      </c>
      <c r="AE31" s="62">
        <f>AC31+AD31</f>
        <v>3136.7952</v>
      </c>
      <c r="AF31" s="51"/>
    </row>
    <row r="32" spans="1:32" ht="39.75" customHeight="1">
      <c r="A32" s="83">
        <v>27</v>
      </c>
      <c r="B32" s="153" t="s">
        <v>63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5"/>
    </row>
    <row r="33" spans="1:32" ht="36.75" customHeight="1">
      <c r="A33" s="83">
        <v>28</v>
      </c>
      <c r="B33" s="44" t="s">
        <v>100</v>
      </c>
      <c r="C33" s="66" t="s">
        <v>66</v>
      </c>
      <c r="D33" s="44" t="s">
        <v>50</v>
      </c>
      <c r="E33" s="66" t="s">
        <v>99</v>
      </c>
      <c r="F33" s="47">
        <v>18</v>
      </c>
      <c r="G33" s="47"/>
      <c r="H33" s="31">
        <v>912</v>
      </c>
      <c r="I33" s="31">
        <v>0</v>
      </c>
      <c r="J33" s="32">
        <v>0</v>
      </c>
      <c r="K33" s="33">
        <f>(H33+I33)*J33/100</f>
        <v>0</v>
      </c>
      <c r="L33" s="33">
        <f>(H33+I33)*25/100</f>
        <v>228</v>
      </c>
      <c r="M33" s="33"/>
      <c r="N33" s="34">
        <f>H33+I33+K33+L33+M33</f>
        <v>1140</v>
      </c>
      <c r="O33" s="35">
        <v>0</v>
      </c>
      <c r="P33" s="34">
        <f>N33+O33</f>
        <v>1140</v>
      </c>
      <c r="Q33" s="33">
        <f>N33*12/100</f>
        <v>136.8</v>
      </c>
      <c r="R33" s="36">
        <f>N33+Q33</f>
        <v>1276.8</v>
      </c>
      <c r="S33" s="37">
        <v>0</v>
      </c>
      <c r="T33" s="34">
        <f>R33+S33</f>
        <v>1276.8</v>
      </c>
      <c r="U33" s="38">
        <f>(N33+Q33)*10/100</f>
        <v>127.68</v>
      </c>
      <c r="V33" s="39">
        <f>R33+U33</f>
        <v>1404.48</v>
      </c>
      <c r="W33" s="37">
        <v>0</v>
      </c>
      <c r="X33" s="34">
        <f>V33+W33</f>
        <v>1404.48</v>
      </c>
      <c r="Y33" s="37">
        <f>X33</f>
        <v>1404.48</v>
      </c>
      <c r="Z33" s="33">
        <f>(N33+Q33+U33)*20/100</f>
        <v>280.89599999999996</v>
      </c>
      <c r="AA33" s="39">
        <f>V33+Z33</f>
        <v>1685.376</v>
      </c>
      <c r="AB33" s="37">
        <v>0</v>
      </c>
      <c r="AC33" s="34">
        <f>AA33+AB33</f>
        <v>1685.376</v>
      </c>
      <c r="AD33" s="61">
        <v>0</v>
      </c>
      <c r="AE33" s="62">
        <f>AC33+AD33</f>
        <v>1685.376</v>
      </c>
      <c r="AF33" s="51"/>
    </row>
    <row r="34" spans="1:32" ht="43.5" customHeight="1">
      <c r="A34" s="83">
        <v>29</v>
      </c>
      <c r="B34" s="44" t="s">
        <v>67</v>
      </c>
      <c r="C34" s="66" t="s">
        <v>66</v>
      </c>
      <c r="D34" s="44" t="s">
        <v>47</v>
      </c>
      <c r="E34" s="66" t="s">
        <v>99</v>
      </c>
      <c r="F34" s="47">
        <v>28</v>
      </c>
      <c r="G34" s="47"/>
      <c r="H34" s="31">
        <v>1170</v>
      </c>
      <c r="I34" s="31">
        <v>0</v>
      </c>
      <c r="J34" s="32">
        <v>0</v>
      </c>
      <c r="K34" s="33">
        <f>(H34+I34)*J34/100</f>
        <v>0</v>
      </c>
      <c r="L34" s="33">
        <f>(H34+I34)*25/100</f>
        <v>292.5</v>
      </c>
      <c r="M34" s="33"/>
      <c r="N34" s="34">
        <f>H34+I34+K34+L34+M34</f>
        <v>1462.5</v>
      </c>
      <c r="O34" s="35">
        <f>N34*15/100</f>
        <v>219.375</v>
      </c>
      <c r="P34" s="34">
        <f>N34+O34</f>
        <v>1681.875</v>
      </c>
      <c r="Q34" s="33">
        <f>N34*12/100</f>
        <v>175.5</v>
      </c>
      <c r="R34" s="36">
        <f>N34+Q34</f>
        <v>1638</v>
      </c>
      <c r="S34" s="37">
        <f>(N34+Q34)*15/100</f>
        <v>245.7</v>
      </c>
      <c r="T34" s="34">
        <f>R34+S34</f>
        <v>1883.7</v>
      </c>
      <c r="U34" s="38">
        <f>(N34+Q34)*10/100</f>
        <v>163.8</v>
      </c>
      <c r="V34" s="39">
        <f>R34+U34</f>
        <v>1801.8</v>
      </c>
      <c r="W34" s="37">
        <f>(N34+Q34+U34)*15/100</f>
        <v>270.27</v>
      </c>
      <c r="X34" s="34">
        <f>V34+W34</f>
        <v>2072.0699999999997</v>
      </c>
      <c r="Y34" s="37">
        <f>X34</f>
        <v>2072.0699999999997</v>
      </c>
      <c r="Z34" s="33">
        <f>(N34+Q34+U34)*20/100</f>
        <v>360.36</v>
      </c>
      <c r="AA34" s="39">
        <f>V34+Z34</f>
        <v>2162.16</v>
      </c>
      <c r="AB34" s="37">
        <f>(N34+Q34+U34+Z34)*15/100</f>
        <v>324.32399999999996</v>
      </c>
      <c r="AC34" s="34">
        <f>AA34+AB34</f>
        <v>2486.484</v>
      </c>
      <c r="AD34" s="61">
        <v>0</v>
      </c>
      <c r="AE34" s="62">
        <f>AC34+AD34</f>
        <v>2486.484</v>
      </c>
      <c r="AF34" s="51"/>
    </row>
    <row r="35" spans="1:32" ht="42.75" customHeight="1">
      <c r="A35" s="83">
        <v>30</v>
      </c>
      <c r="B35" s="153" t="s">
        <v>64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5"/>
    </row>
    <row r="36" spans="1:32" ht="31.5">
      <c r="A36" s="83">
        <v>31</v>
      </c>
      <c r="B36" s="44" t="s">
        <v>29</v>
      </c>
      <c r="C36" s="66" t="s">
        <v>66</v>
      </c>
      <c r="D36" s="44" t="s">
        <v>49</v>
      </c>
      <c r="E36" s="66" t="s">
        <v>99</v>
      </c>
      <c r="F36" s="47">
        <v>18</v>
      </c>
      <c r="G36" s="47"/>
      <c r="H36" s="31">
        <v>1050</v>
      </c>
      <c r="I36" s="31"/>
      <c r="J36" s="32">
        <v>0</v>
      </c>
      <c r="K36" s="33">
        <f>(H36+I36)*J36/100</f>
        <v>0</v>
      </c>
      <c r="L36" s="33">
        <f>(H36+I36)*25/100</f>
        <v>262.5</v>
      </c>
      <c r="M36" s="33"/>
      <c r="N36" s="34">
        <f>H36+I36+K36+L36+M36</f>
        <v>1312.5</v>
      </c>
      <c r="O36" s="35">
        <f>N36*15/100</f>
        <v>196.875</v>
      </c>
      <c r="P36" s="34">
        <f>N36+O36</f>
        <v>1509.375</v>
      </c>
      <c r="Q36" s="33">
        <f>N36*12/100</f>
        <v>157.5</v>
      </c>
      <c r="R36" s="36">
        <f>N36+Q36</f>
        <v>1470</v>
      </c>
      <c r="S36" s="37">
        <f>(N36+Q36)*15/100</f>
        <v>220.5</v>
      </c>
      <c r="T36" s="34">
        <f>R36+S36</f>
        <v>1690.5</v>
      </c>
      <c r="U36" s="38">
        <f>(N36+Q36)*10/100</f>
        <v>147</v>
      </c>
      <c r="V36" s="39">
        <f>R36+U36</f>
        <v>1617</v>
      </c>
      <c r="W36" s="37">
        <f>(N36+Q36+U36)*15/100</f>
        <v>242.55</v>
      </c>
      <c r="X36" s="34">
        <f>V36+W36</f>
        <v>1859.55</v>
      </c>
      <c r="Y36" s="37">
        <f>X36</f>
        <v>1859.55</v>
      </c>
      <c r="Z36" s="33">
        <f>(N36+Q36+U36)*20/100</f>
        <v>323.4</v>
      </c>
      <c r="AA36" s="39">
        <f>V36+Z36</f>
        <v>1940.4</v>
      </c>
      <c r="AB36" s="37">
        <f>(N36+Q36+U36+Z36)*15/100</f>
        <v>291.06</v>
      </c>
      <c r="AC36" s="34">
        <f>AA36+AB36</f>
        <v>2231.46</v>
      </c>
      <c r="AD36" s="61">
        <v>0</v>
      </c>
      <c r="AE36" s="62">
        <f>AC36+AD36</f>
        <v>2231.46</v>
      </c>
      <c r="AF36" s="51"/>
    </row>
    <row r="37" spans="1:32" ht="37.5" customHeight="1">
      <c r="A37" s="83">
        <v>32</v>
      </c>
      <c r="B37" s="44" t="s">
        <v>101</v>
      </c>
      <c r="C37" s="66" t="s">
        <v>66</v>
      </c>
      <c r="D37" s="44" t="s">
        <v>49</v>
      </c>
      <c r="E37" s="66" t="s">
        <v>99</v>
      </c>
      <c r="F37" s="45">
        <v>24</v>
      </c>
      <c r="G37" s="45"/>
      <c r="H37" s="31">
        <v>1062</v>
      </c>
      <c r="I37" s="40"/>
      <c r="J37" s="32">
        <v>25</v>
      </c>
      <c r="K37" s="33">
        <f>(H37+I37)*J37/100</f>
        <v>265.5</v>
      </c>
      <c r="L37" s="33">
        <f>(H37+I37)*25/100</f>
        <v>265.5</v>
      </c>
      <c r="M37" s="33"/>
      <c r="N37" s="34">
        <f>H37+I37+K37+L37+M37</f>
        <v>1593</v>
      </c>
      <c r="O37" s="35">
        <v>0</v>
      </c>
      <c r="P37" s="34">
        <f>N37+O37</f>
        <v>1593</v>
      </c>
      <c r="Q37" s="33">
        <f>N37*12/100</f>
        <v>191.16</v>
      </c>
      <c r="R37" s="36">
        <f>N37+Q37</f>
        <v>1784.16</v>
      </c>
      <c r="S37" s="37">
        <v>0</v>
      </c>
      <c r="T37" s="34">
        <f>R37+S37</f>
        <v>1784.16</v>
      </c>
      <c r="U37" s="38">
        <f>(N37+Q37)*10/100</f>
        <v>178.41600000000003</v>
      </c>
      <c r="V37" s="39">
        <f>R37+U37</f>
        <v>1962.576</v>
      </c>
      <c r="W37" s="37">
        <v>0</v>
      </c>
      <c r="X37" s="34">
        <f>V37+W37</f>
        <v>1962.576</v>
      </c>
      <c r="Y37" s="37">
        <f>X37</f>
        <v>1962.576</v>
      </c>
      <c r="Z37" s="33">
        <f>(N37+Q37+U37)*20/100</f>
        <v>392.51520000000005</v>
      </c>
      <c r="AA37" s="39">
        <f>V37+Z37</f>
        <v>2355.0912</v>
      </c>
      <c r="AB37" s="37">
        <v>0</v>
      </c>
      <c r="AC37" s="34">
        <f>AA37+AB37</f>
        <v>2355.0912</v>
      </c>
      <c r="AD37" s="61">
        <v>0</v>
      </c>
      <c r="AE37" s="62">
        <f>AC37+AD37</f>
        <v>2355.0912</v>
      </c>
      <c r="AF37" s="51"/>
    </row>
    <row r="38" spans="1:32" ht="37.5" customHeight="1">
      <c r="A38" s="83">
        <v>33</v>
      </c>
      <c r="B38" s="153" t="s">
        <v>65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5"/>
    </row>
    <row r="39" spans="1:32" ht="36.75" customHeight="1">
      <c r="A39" s="83">
        <v>34</v>
      </c>
      <c r="B39" s="44" t="s">
        <v>67</v>
      </c>
      <c r="C39" s="66" t="s">
        <v>66</v>
      </c>
      <c r="D39" s="44" t="s">
        <v>45</v>
      </c>
      <c r="E39" s="44" t="s">
        <v>99</v>
      </c>
      <c r="F39" s="47">
        <v>18</v>
      </c>
      <c r="G39" s="47"/>
      <c r="H39" s="31">
        <v>1050</v>
      </c>
      <c r="I39" s="31"/>
      <c r="J39" s="32">
        <v>0</v>
      </c>
      <c r="K39" s="33">
        <f>(H39+I39)*J39/100</f>
        <v>0</v>
      </c>
      <c r="L39" s="33">
        <f>(H39+I39)*25/100</f>
        <v>262.5</v>
      </c>
      <c r="M39" s="33"/>
      <c r="N39" s="34">
        <f>H39+I39+K39+L39+M39</f>
        <v>1312.5</v>
      </c>
      <c r="O39" s="35">
        <f>N39*15/100</f>
        <v>196.875</v>
      </c>
      <c r="P39" s="34">
        <f>N39+O39</f>
        <v>1509.375</v>
      </c>
      <c r="Q39" s="33">
        <f>N39*12/100</f>
        <v>157.5</v>
      </c>
      <c r="R39" s="36">
        <f>N39+Q39</f>
        <v>1470</v>
      </c>
      <c r="S39" s="37">
        <f>(N39+Q39)*15/100</f>
        <v>220.5</v>
      </c>
      <c r="T39" s="34">
        <f>R39+S39</f>
        <v>1690.5</v>
      </c>
      <c r="U39" s="38">
        <f>(N39+Q39)*10/100</f>
        <v>147</v>
      </c>
      <c r="V39" s="39">
        <f>R39+U39</f>
        <v>1617</v>
      </c>
      <c r="W39" s="37">
        <f>(N39+Q39+U39)*15/100</f>
        <v>242.55</v>
      </c>
      <c r="X39" s="34">
        <f>V39+W39</f>
        <v>1859.55</v>
      </c>
      <c r="Y39" s="37">
        <f>X39</f>
        <v>1859.55</v>
      </c>
      <c r="Z39" s="33">
        <f>(N39+Q39+U39)*20/100</f>
        <v>323.4</v>
      </c>
      <c r="AA39" s="39">
        <f>V39+Z39</f>
        <v>1940.4</v>
      </c>
      <c r="AB39" s="37">
        <f>(N39+Q39+U39+Z39)*15/100</f>
        <v>291.06</v>
      </c>
      <c r="AC39" s="34">
        <f>AA39+AB39</f>
        <v>2231.46</v>
      </c>
      <c r="AD39" s="61">
        <v>0</v>
      </c>
      <c r="AE39" s="62">
        <f>AC39+AD39</f>
        <v>2231.46</v>
      </c>
      <c r="AF39" s="51"/>
    </row>
    <row r="40" spans="1:32" ht="42.75" customHeight="1">
      <c r="A40" s="83">
        <v>35</v>
      </c>
      <c r="B40" s="44" t="s">
        <v>24</v>
      </c>
      <c r="C40" s="66" t="s">
        <v>66</v>
      </c>
      <c r="D40" s="44" t="s">
        <v>45</v>
      </c>
      <c r="E40" s="44" t="s">
        <v>99</v>
      </c>
      <c r="F40" s="45">
        <v>24</v>
      </c>
      <c r="G40" s="45"/>
      <c r="H40" s="31">
        <v>1062</v>
      </c>
      <c r="I40" s="40"/>
      <c r="J40" s="32">
        <v>25</v>
      </c>
      <c r="K40" s="33">
        <f>(H40+I40)*J40/100</f>
        <v>265.5</v>
      </c>
      <c r="L40" s="33">
        <f>(H40+I40)*25/100</f>
        <v>265.5</v>
      </c>
      <c r="M40" s="33"/>
      <c r="N40" s="34">
        <f>H40+I40+K40+L40+M40</f>
        <v>1593</v>
      </c>
      <c r="O40" s="35">
        <v>0</v>
      </c>
      <c r="P40" s="34">
        <f>N40+O40</f>
        <v>1593</v>
      </c>
      <c r="Q40" s="33">
        <f>N40*12/100</f>
        <v>191.16</v>
      </c>
      <c r="R40" s="36">
        <f>N40+Q40</f>
        <v>1784.16</v>
      </c>
      <c r="S40" s="37">
        <v>0</v>
      </c>
      <c r="T40" s="34">
        <f>R40+S40</f>
        <v>1784.16</v>
      </c>
      <c r="U40" s="38">
        <f>(N40+Q40)*10/100</f>
        <v>178.41600000000003</v>
      </c>
      <c r="V40" s="39">
        <f>R40+U40</f>
        <v>1962.576</v>
      </c>
      <c r="W40" s="37">
        <v>0</v>
      </c>
      <c r="X40" s="34">
        <f>V40+W40</f>
        <v>1962.576</v>
      </c>
      <c r="Y40" s="37">
        <f>X40</f>
        <v>1962.576</v>
      </c>
      <c r="Z40" s="33">
        <f>(N40+Q40+U40)*20/100</f>
        <v>392.51520000000005</v>
      </c>
      <c r="AA40" s="39">
        <f>V40+Z40</f>
        <v>2355.0912</v>
      </c>
      <c r="AB40" s="37">
        <v>0</v>
      </c>
      <c r="AC40" s="34">
        <f>AA40+AB40</f>
        <v>2355.0912</v>
      </c>
      <c r="AD40" s="61">
        <v>0</v>
      </c>
      <c r="AE40" s="62">
        <f>AC40+AD40</f>
        <v>2355.0912</v>
      </c>
      <c r="AF40" s="51"/>
    </row>
    <row r="41" spans="1:32" ht="41.25" customHeight="1">
      <c r="A41" s="83">
        <v>36</v>
      </c>
      <c r="B41" s="153" t="s">
        <v>32</v>
      </c>
      <c r="C41" s="154"/>
      <c r="D41" s="154"/>
      <c r="E41" s="154"/>
      <c r="F41" s="154"/>
      <c r="G41" s="155"/>
      <c r="H41" s="42">
        <f>H8+H10+H12+H13+H14+H15+H17+H19+H20+H22+H23+H24+H26+H28+H30+H31+H33+H34+H36+H37+H39+H40</f>
        <v>32098</v>
      </c>
      <c r="I41" s="42">
        <f aca="true" t="shared" si="1" ref="I41:AE41">I8+I10+I12+I13+I14+I15+I17+I19+I20+I22+I23+I24+I26+I28+I30+I31+I33+I34+I36+I37+I39+I40</f>
        <v>994</v>
      </c>
      <c r="J41" s="42">
        <f t="shared" si="1"/>
        <v>270</v>
      </c>
      <c r="K41" s="42">
        <f t="shared" si="1"/>
        <v>3589</v>
      </c>
      <c r="L41" s="42">
        <f t="shared" si="1"/>
        <v>6353.5</v>
      </c>
      <c r="M41" s="42">
        <f t="shared" si="1"/>
        <v>1</v>
      </c>
      <c r="N41" s="42">
        <f t="shared" si="1"/>
        <v>43035.5</v>
      </c>
      <c r="O41" s="42">
        <f t="shared" si="1"/>
        <v>4654.575</v>
      </c>
      <c r="P41" s="42">
        <f t="shared" si="1"/>
        <v>47690.075</v>
      </c>
      <c r="Q41" s="42">
        <f t="shared" si="1"/>
        <v>4242.780000000001</v>
      </c>
      <c r="R41" s="42">
        <f t="shared" si="1"/>
        <v>47278.28000000001</v>
      </c>
      <c r="S41" s="42">
        <f t="shared" si="1"/>
        <v>5213.123999999999</v>
      </c>
      <c r="T41" s="42">
        <f t="shared" si="1"/>
        <v>52491.40400000001</v>
      </c>
      <c r="U41" s="42">
        <f t="shared" si="1"/>
        <v>4727.828000000001</v>
      </c>
      <c r="V41" s="42">
        <f t="shared" si="1"/>
        <v>52006.10800000001</v>
      </c>
      <c r="W41" s="42">
        <f t="shared" si="1"/>
        <v>5734.4364000000005</v>
      </c>
      <c r="X41" s="42">
        <f t="shared" si="1"/>
        <v>57740.54440000001</v>
      </c>
      <c r="Y41" s="42">
        <f t="shared" si="1"/>
        <v>57740.54440000001</v>
      </c>
      <c r="Z41" s="42">
        <f t="shared" si="1"/>
        <v>8711.8416</v>
      </c>
      <c r="AA41" s="42">
        <f t="shared" si="1"/>
        <v>60717.94960000001</v>
      </c>
      <c r="AB41" s="42">
        <f t="shared" si="1"/>
        <v>6881.32368</v>
      </c>
      <c r="AC41" s="42">
        <f t="shared" si="1"/>
        <v>67599.27327999998</v>
      </c>
      <c r="AD41" s="42">
        <f t="shared" si="1"/>
        <v>2534.0699999999997</v>
      </c>
      <c r="AE41" s="42">
        <f t="shared" si="1"/>
        <v>70133.34327999999</v>
      </c>
      <c r="AF41" s="51"/>
    </row>
    <row r="42" spans="2:30" ht="15">
      <c r="B42" s="6"/>
      <c r="C42" s="6"/>
      <c r="D42" s="6"/>
      <c r="E42" s="6"/>
      <c r="F42" s="3"/>
      <c r="G42" s="3"/>
      <c r="H42" s="3"/>
      <c r="J42" s="3"/>
      <c r="K42" s="3"/>
      <c r="L42" s="3"/>
      <c r="M42" s="3"/>
      <c r="Q42" s="3"/>
      <c r="R42" s="9"/>
      <c r="U42" s="3"/>
      <c r="V42" s="9"/>
      <c r="Z42" s="3"/>
      <c r="AA42" s="7"/>
      <c r="AD42" s="3"/>
    </row>
    <row r="43" spans="6:9" ht="15.75">
      <c r="F43" s="166"/>
      <c r="G43" s="166"/>
      <c r="H43" s="166"/>
      <c r="I43" s="166"/>
    </row>
    <row r="44" spans="6:9" ht="15">
      <c r="F44" s="8"/>
      <c r="G44" s="8"/>
      <c r="H44" s="8"/>
      <c r="I44" s="8"/>
    </row>
    <row r="45" spans="3:26" ht="15.75">
      <c r="C45" s="84" t="s">
        <v>37</v>
      </c>
      <c r="D45" s="84"/>
      <c r="E45" s="84"/>
      <c r="F45" s="85"/>
      <c r="G45" s="85" t="s">
        <v>34</v>
      </c>
      <c r="H45" s="85"/>
      <c r="Z45" s="86" t="s">
        <v>92</v>
      </c>
    </row>
    <row r="46" spans="3:9" ht="15.75">
      <c r="C46" s="84"/>
      <c r="D46" s="84"/>
      <c r="E46" s="84"/>
      <c r="F46" s="85"/>
      <c r="G46" s="85"/>
      <c r="H46" s="85"/>
      <c r="I46" s="86"/>
    </row>
  </sheetData>
  <sheetProtection/>
  <mergeCells count="18">
    <mergeCell ref="F43:I43"/>
    <mergeCell ref="B27:AF27"/>
    <mergeCell ref="B5:AF5"/>
    <mergeCell ref="B9:AF9"/>
    <mergeCell ref="B25:AF25"/>
    <mergeCell ref="B29:AF29"/>
    <mergeCell ref="B38:AF38"/>
    <mergeCell ref="B21:AE21"/>
    <mergeCell ref="B2:C2"/>
    <mergeCell ref="D1:AF3"/>
    <mergeCell ref="B1:C1"/>
    <mergeCell ref="B41:G41"/>
    <mergeCell ref="B32:AF32"/>
    <mergeCell ref="B11:AF11"/>
    <mergeCell ref="B8:G8"/>
    <mergeCell ref="B35:AF35"/>
    <mergeCell ref="B16:AF16"/>
    <mergeCell ref="B18:A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70" zoomScaleNormal="70" zoomScalePageLayoutView="0" workbookViewId="0" topLeftCell="A1">
      <selection activeCell="AG8" sqref="AG8"/>
    </sheetView>
  </sheetViews>
  <sheetFormatPr defaultColWidth="9.140625" defaultRowHeight="15"/>
  <cols>
    <col min="1" max="1" width="6.421875" style="0" customWidth="1"/>
    <col min="2" max="2" width="21.57421875" style="1" hidden="1" customWidth="1"/>
    <col min="3" max="3" width="27.421875" style="1" customWidth="1"/>
    <col min="4" max="4" width="12.00390625" style="1" customWidth="1"/>
    <col min="5" max="5" width="29.7109375" style="1" customWidth="1"/>
    <col min="6" max="6" width="11.57421875" style="0" customWidth="1"/>
    <col min="7" max="7" width="6.28125" style="0" customWidth="1"/>
    <col min="8" max="8" width="14.28125" style="0" customWidth="1"/>
    <col min="9" max="9" width="12.00390625" style="0" hidden="1" customWidth="1"/>
    <col min="10" max="10" width="10.57421875" style="0" hidden="1" customWidth="1"/>
    <col min="11" max="11" width="13.140625" style="9" hidden="1" customWidth="1"/>
    <col min="12" max="12" width="15.57421875" style="3" hidden="1" customWidth="1"/>
    <col min="13" max="13" width="13.421875" style="9" hidden="1" customWidth="1"/>
    <col min="14" max="14" width="14.421875" style="0" hidden="1" customWidth="1"/>
    <col min="15" max="15" width="15.00390625" style="10" hidden="1" customWidth="1"/>
    <col min="16" max="16" width="14.7109375" style="3" hidden="1" customWidth="1"/>
    <col min="17" max="17" width="14.57421875" style="9" hidden="1" customWidth="1"/>
    <col min="18" max="18" width="13.140625" style="4" hidden="1" customWidth="1"/>
    <col min="19" max="19" width="14.28125" style="5" hidden="1" customWidth="1"/>
    <col min="20" max="20" width="15.28125" style="3" hidden="1" customWidth="1"/>
    <col min="21" max="21" width="1.421875" style="9" hidden="1" customWidth="1"/>
    <col min="22" max="22" width="15.57421875" style="3" customWidth="1"/>
    <col min="23" max="23" width="15.00390625" style="2" customWidth="1"/>
    <col min="24" max="24" width="12.421875" style="0" customWidth="1"/>
    <col min="25" max="25" width="17.8515625" style="0" customWidth="1"/>
  </cols>
  <sheetData>
    <row r="1" spans="1:25" ht="20.25" customHeight="1">
      <c r="A1" s="56"/>
      <c r="C1" s="112" t="s">
        <v>90</v>
      </c>
      <c r="D1" s="187" t="s">
        <v>94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51"/>
      <c r="Y1" s="51"/>
    </row>
    <row r="2" spans="1:25" ht="20.25" customHeight="1">
      <c r="A2" s="108"/>
      <c r="C2" s="113" t="s">
        <v>111</v>
      </c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51" t="s">
        <v>123</v>
      </c>
      <c r="Y2" s="51" t="s">
        <v>126</v>
      </c>
    </row>
    <row r="3" spans="1:25" ht="20.25" customHeight="1">
      <c r="A3" s="109"/>
      <c r="B3" s="110"/>
      <c r="C3" s="114">
        <v>4801370</v>
      </c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51"/>
      <c r="Y3" s="51"/>
    </row>
    <row r="4" spans="1:25" s="3" customFormat="1" ht="177" customHeight="1" thickBot="1">
      <c r="A4" s="200" t="s">
        <v>129</v>
      </c>
      <c r="B4" s="11" t="s">
        <v>0</v>
      </c>
      <c r="C4" s="111" t="s">
        <v>105</v>
      </c>
      <c r="D4" s="11" t="s">
        <v>106</v>
      </c>
      <c r="E4" s="11" t="s">
        <v>107</v>
      </c>
      <c r="F4" s="11" t="s">
        <v>96</v>
      </c>
      <c r="G4" s="11" t="s">
        <v>104</v>
      </c>
      <c r="H4" s="11" t="s">
        <v>108</v>
      </c>
      <c r="I4" s="11" t="s">
        <v>3</v>
      </c>
      <c r="J4" s="11" t="s">
        <v>12</v>
      </c>
      <c r="K4" s="11" t="s">
        <v>5</v>
      </c>
      <c r="L4" s="11" t="s">
        <v>4</v>
      </c>
      <c r="M4" s="11" t="s">
        <v>6</v>
      </c>
      <c r="N4" s="11" t="s">
        <v>22</v>
      </c>
      <c r="O4" s="20" t="s">
        <v>18</v>
      </c>
      <c r="P4" s="11" t="s">
        <v>4</v>
      </c>
      <c r="Q4" s="11" t="s">
        <v>6</v>
      </c>
      <c r="R4" s="20" t="s">
        <v>8</v>
      </c>
      <c r="S4" s="11" t="s">
        <v>7</v>
      </c>
      <c r="T4" s="11" t="s">
        <v>4</v>
      </c>
      <c r="U4" s="11" t="s">
        <v>9</v>
      </c>
      <c r="V4" s="11" t="s">
        <v>128</v>
      </c>
      <c r="W4" s="11" t="s">
        <v>130</v>
      </c>
      <c r="X4" s="138" t="s">
        <v>125</v>
      </c>
      <c r="Y4" s="139" t="s">
        <v>127</v>
      </c>
    </row>
    <row r="5" spans="1:25" s="3" customFormat="1" ht="29.25" customHeight="1" thickBot="1" thickTop="1">
      <c r="A5" s="103">
        <v>0</v>
      </c>
      <c r="B5" s="202" t="s">
        <v>131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142"/>
      <c r="Y5" s="142"/>
    </row>
    <row r="6" spans="1:25" s="3" customFormat="1" ht="39.75" customHeight="1" thickTop="1">
      <c r="A6" s="103">
        <v>1</v>
      </c>
      <c r="B6" s="18" t="s">
        <v>36</v>
      </c>
      <c r="C6" s="18" t="s">
        <v>112</v>
      </c>
      <c r="D6" s="18"/>
      <c r="E6" s="18" t="s">
        <v>37</v>
      </c>
      <c r="F6" s="18"/>
      <c r="G6" s="18"/>
      <c r="H6" s="19">
        <v>4</v>
      </c>
      <c r="I6" s="88">
        <v>0</v>
      </c>
      <c r="J6" s="88">
        <v>0</v>
      </c>
      <c r="K6" s="89" t="e">
        <f>H6+#REF!+#REF!+I6+J6</f>
        <v>#REF!</v>
      </c>
      <c r="L6" s="90">
        <v>0</v>
      </c>
      <c r="M6" s="89" t="e">
        <f>K6+L6</f>
        <v>#REF!</v>
      </c>
      <c r="N6" s="88">
        <v>0</v>
      </c>
      <c r="O6" s="91" t="e">
        <f>K6+N6</f>
        <v>#REF!</v>
      </c>
      <c r="P6" s="90">
        <v>0</v>
      </c>
      <c r="Q6" s="89" t="e">
        <f>O6+P6</f>
        <v>#REF!</v>
      </c>
      <c r="R6" s="92" t="e">
        <f>(K6+N6)*10/100</f>
        <v>#REF!</v>
      </c>
      <c r="S6" s="93" t="e">
        <f>O6+R6</f>
        <v>#REF!</v>
      </c>
      <c r="T6" s="90">
        <v>0</v>
      </c>
      <c r="U6" s="89" t="e">
        <f>S6+T6</f>
        <v>#REF!</v>
      </c>
      <c r="V6" s="90">
        <v>2080</v>
      </c>
      <c r="W6" s="88">
        <v>8320</v>
      </c>
      <c r="X6" s="140" t="s">
        <v>122</v>
      </c>
      <c r="Y6" s="140" t="s">
        <v>122</v>
      </c>
    </row>
    <row r="7" spans="1:25" s="3" customFormat="1" ht="37.5" customHeight="1">
      <c r="A7" s="103">
        <v>2</v>
      </c>
      <c r="B7" s="18" t="s">
        <v>39</v>
      </c>
      <c r="C7" s="18" t="s">
        <v>113</v>
      </c>
      <c r="D7" s="18"/>
      <c r="E7" s="18" t="s">
        <v>38</v>
      </c>
      <c r="F7" s="18"/>
      <c r="G7" s="18"/>
      <c r="H7" s="19">
        <v>3</v>
      </c>
      <c r="I7" s="88">
        <v>0</v>
      </c>
      <c r="J7" s="88">
        <v>1</v>
      </c>
      <c r="K7" s="89" t="e">
        <f>H7+#REF!+#REF!+I7+J7</f>
        <v>#REF!</v>
      </c>
      <c r="L7" s="90">
        <v>0</v>
      </c>
      <c r="M7" s="89" t="e">
        <f>K7+L7</f>
        <v>#REF!</v>
      </c>
      <c r="N7" s="88">
        <v>0</v>
      </c>
      <c r="O7" s="91" t="e">
        <f>K7+N7</f>
        <v>#REF!</v>
      </c>
      <c r="P7" s="90">
        <v>0</v>
      </c>
      <c r="Q7" s="89" t="e">
        <f>O7+P7</f>
        <v>#REF!</v>
      </c>
      <c r="R7" s="92" t="e">
        <f>(K7+N7)*10/100</f>
        <v>#REF!</v>
      </c>
      <c r="S7" s="93" t="e">
        <f>O7+R7</f>
        <v>#REF!</v>
      </c>
      <c r="T7" s="90">
        <v>0</v>
      </c>
      <c r="U7" s="89" t="e">
        <f>S7+T7</f>
        <v>#REF!</v>
      </c>
      <c r="V7" s="90">
        <v>2080</v>
      </c>
      <c r="W7" s="88">
        <v>6240</v>
      </c>
      <c r="X7" s="140" t="s">
        <v>122</v>
      </c>
      <c r="Y7" s="140" t="s">
        <v>122</v>
      </c>
    </row>
    <row r="8" spans="1:25" s="3" customFormat="1" ht="33.75" customHeight="1">
      <c r="A8" s="83"/>
      <c r="B8" s="79" t="s">
        <v>57</v>
      </c>
      <c r="C8" s="182" t="s">
        <v>57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6"/>
      <c r="X8" s="143"/>
      <c r="Y8" s="143"/>
    </row>
    <row r="9" spans="1:25" s="3" customFormat="1" ht="39.75" customHeight="1">
      <c r="A9" s="103">
        <v>3</v>
      </c>
      <c r="B9" s="44" t="s">
        <v>26</v>
      </c>
      <c r="C9" s="94" t="s">
        <v>80</v>
      </c>
      <c r="D9" s="87" t="s">
        <v>66</v>
      </c>
      <c r="E9" s="87" t="s">
        <v>46</v>
      </c>
      <c r="F9" s="95" t="s">
        <v>99</v>
      </c>
      <c r="G9" s="95">
        <v>0</v>
      </c>
      <c r="H9" s="95">
        <v>2.63</v>
      </c>
      <c r="I9" s="96" t="e">
        <f>(H9+#REF!)*25/100</f>
        <v>#REF!</v>
      </c>
      <c r="J9" s="96"/>
      <c r="K9" s="97" t="e">
        <f>H9+#REF!+#REF!+I9+J9</f>
        <v>#REF!</v>
      </c>
      <c r="L9" s="98" t="e">
        <f>K9*15/100</f>
        <v>#REF!</v>
      </c>
      <c r="M9" s="97" t="e">
        <f>K9+L9</f>
        <v>#REF!</v>
      </c>
      <c r="N9" s="96" t="e">
        <f>K9*12/100</f>
        <v>#REF!</v>
      </c>
      <c r="O9" s="99" t="e">
        <f>K9+N9</f>
        <v>#REF!</v>
      </c>
      <c r="P9" s="100" t="e">
        <f>(K9+N9)*15/100</f>
        <v>#REF!</v>
      </c>
      <c r="Q9" s="97" t="e">
        <f>O9+P9</f>
        <v>#REF!</v>
      </c>
      <c r="R9" s="101" t="e">
        <f>(K9+N9)*10/100</f>
        <v>#REF!</v>
      </c>
      <c r="S9" s="102" t="e">
        <f>O9+R9</f>
        <v>#REF!</v>
      </c>
      <c r="T9" s="100" t="e">
        <f>(K9+N9+R9)*15/100</f>
        <v>#REF!</v>
      </c>
      <c r="U9" s="97" t="e">
        <f>S9+T9</f>
        <v>#REF!</v>
      </c>
      <c r="V9" s="100">
        <v>2080</v>
      </c>
      <c r="W9" s="96">
        <v>5470</v>
      </c>
      <c r="X9" s="140">
        <v>2.95</v>
      </c>
      <c r="Y9" s="140">
        <v>6136</v>
      </c>
    </row>
    <row r="10" spans="1:25" s="3" customFormat="1" ht="30.75" customHeight="1">
      <c r="A10" s="83"/>
      <c r="B10" s="77" t="s">
        <v>58</v>
      </c>
      <c r="C10" s="182" t="s">
        <v>58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143"/>
      <c r="Y10" s="143"/>
    </row>
    <row r="11" spans="1:25" s="3" customFormat="1" ht="39.75" customHeight="1">
      <c r="A11" s="103">
        <v>4</v>
      </c>
      <c r="B11" s="44" t="s">
        <v>67</v>
      </c>
      <c r="C11" s="94" t="s">
        <v>67</v>
      </c>
      <c r="D11" s="94" t="s">
        <v>98</v>
      </c>
      <c r="E11" s="94" t="s">
        <v>109</v>
      </c>
      <c r="F11" s="95" t="s">
        <v>97</v>
      </c>
      <c r="G11" s="95">
        <v>5</v>
      </c>
      <c r="H11" s="95">
        <v>2.95</v>
      </c>
      <c r="I11" s="96" t="e">
        <f>(H11+#REF!)*25/100</f>
        <v>#REF!</v>
      </c>
      <c r="J11" s="96">
        <v>0</v>
      </c>
      <c r="K11" s="97" t="e">
        <f>H11+#REF!+#REF!+I11+J11</f>
        <v>#REF!</v>
      </c>
      <c r="L11" s="98" t="e">
        <f>K11*15/100</f>
        <v>#REF!</v>
      </c>
      <c r="M11" s="97" t="e">
        <f>K11+L11</f>
        <v>#REF!</v>
      </c>
      <c r="N11" s="96" t="e">
        <f>K11*12/100</f>
        <v>#REF!</v>
      </c>
      <c r="O11" s="99" t="e">
        <f>K11+N11</f>
        <v>#REF!</v>
      </c>
      <c r="P11" s="100" t="e">
        <f>(K11+N11)*15/100</f>
        <v>#REF!</v>
      </c>
      <c r="Q11" s="97" t="e">
        <f>O11+P11</f>
        <v>#REF!</v>
      </c>
      <c r="R11" s="101" t="e">
        <f>(K11+N11)*10/100</f>
        <v>#REF!</v>
      </c>
      <c r="S11" s="102" t="e">
        <f>O11+R11</f>
        <v>#REF!</v>
      </c>
      <c r="T11" s="100" t="e">
        <f>(K11+N11+R11)*15/100</f>
        <v>#REF!</v>
      </c>
      <c r="U11" s="97" t="e">
        <f>S11+T11</f>
        <v>#REF!</v>
      </c>
      <c r="V11" s="100">
        <f>-W1</f>
        <v>0</v>
      </c>
      <c r="W11" s="96">
        <v>0</v>
      </c>
      <c r="X11" s="140" t="s">
        <v>122</v>
      </c>
      <c r="Y11" s="140" t="s">
        <v>122</v>
      </c>
    </row>
    <row r="12" spans="1:25" s="3" customFormat="1" ht="39.75" customHeight="1">
      <c r="A12" s="103">
        <v>5</v>
      </c>
      <c r="B12" s="57" t="s">
        <v>19</v>
      </c>
      <c r="C12" s="94" t="s">
        <v>19</v>
      </c>
      <c r="D12" s="94" t="s">
        <v>98</v>
      </c>
      <c r="E12" s="94" t="s">
        <v>109</v>
      </c>
      <c r="F12" s="95" t="s">
        <v>97</v>
      </c>
      <c r="G12" s="95">
        <v>5</v>
      </c>
      <c r="H12" s="95">
        <v>2.95</v>
      </c>
      <c r="I12" s="96" t="e">
        <f>(H12+#REF!)*25/100</f>
        <v>#REF!</v>
      </c>
      <c r="J12" s="96">
        <v>0</v>
      </c>
      <c r="K12" s="97" t="e">
        <f>H12+#REF!+#REF!+I12+J12</f>
        <v>#REF!</v>
      </c>
      <c r="L12" s="98" t="e">
        <f>K12*15/100</f>
        <v>#REF!</v>
      </c>
      <c r="M12" s="97" t="e">
        <f>K12+L12</f>
        <v>#REF!</v>
      </c>
      <c r="N12" s="96" t="e">
        <f>K12*12/100</f>
        <v>#REF!</v>
      </c>
      <c r="O12" s="99" t="e">
        <f>K12+N12</f>
        <v>#REF!</v>
      </c>
      <c r="P12" s="100" t="e">
        <f>(K12+N12)*15/100</f>
        <v>#REF!</v>
      </c>
      <c r="Q12" s="97" t="e">
        <f>O12+P12</f>
        <v>#REF!</v>
      </c>
      <c r="R12" s="101" t="e">
        <f>(K12+N12)*10/100</f>
        <v>#REF!</v>
      </c>
      <c r="S12" s="102" t="e">
        <f>O12+R12</f>
        <v>#REF!</v>
      </c>
      <c r="T12" s="100" t="e">
        <f>(K12+N12+R12)*15/100</f>
        <v>#REF!</v>
      </c>
      <c r="U12" s="97" t="e">
        <f>S12+T12</f>
        <v>#REF!</v>
      </c>
      <c r="V12" s="100">
        <v>2350</v>
      </c>
      <c r="W12" s="96">
        <v>6240</v>
      </c>
      <c r="X12" s="140" t="s">
        <v>122</v>
      </c>
      <c r="Y12" s="140" t="s">
        <v>122</v>
      </c>
    </row>
    <row r="13" spans="1:25" s="3" customFormat="1" ht="39.75" customHeight="1">
      <c r="A13" s="103">
        <v>6</v>
      </c>
      <c r="B13" s="57" t="s">
        <v>28</v>
      </c>
      <c r="C13" s="94" t="s">
        <v>67</v>
      </c>
      <c r="D13" s="87" t="s">
        <v>66</v>
      </c>
      <c r="E13" s="87" t="s">
        <v>44</v>
      </c>
      <c r="F13" s="95" t="s">
        <v>99</v>
      </c>
      <c r="G13" s="95">
        <v>0</v>
      </c>
      <c r="H13" s="95">
        <v>2.05</v>
      </c>
      <c r="I13" s="96" t="e">
        <f>(H13+#REF!)*25/100</f>
        <v>#REF!</v>
      </c>
      <c r="J13" s="96"/>
      <c r="K13" s="97" t="e">
        <f>H13+#REF!+#REF!+I13+J13</f>
        <v>#REF!</v>
      </c>
      <c r="L13" s="98" t="e">
        <f>K13*15/100</f>
        <v>#REF!</v>
      </c>
      <c r="M13" s="97" t="e">
        <f>K13+L13</f>
        <v>#REF!</v>
      </c>
      <c r="N13" s="96" t="e">
        <f>K13*12/100</f>
        <v>#REF!</v>
      </c>
      <c r="O13" s="99" t="e">
        <f>K13+N13</f>
        <v>#REF!</v>
      </c>
      <c r="P13" s="100" t="e">
        <f>(K13+N13)*15/100</f>
        <v>#REF!</v>
      </c>
      <c r="Q13" s="97" t="e">
        <f>O13+P13</f>
        <v>#REF!</v>
      </c>
      <c r="R13" s="101" t="e">
        <f>(K13+N13)*10/100</f>
        <v>#REF!</v>
      </c>
      <c r="S13" s="102" t="e">
        <f>O13+R13</f>
        <v>#REF!</v>
      </c>
      <c r="T13" s="100" t="e">
        <f>(K13+N13+R13)*15/100</f>
        <v>#REF!</v>
      </c>
      <c r="U13" s="97" t="e">
        <f>S13+T13</f>
        <v>#REF!</v>
      </c>
      <c r="V13" s="100">
        <v>0</v>
      </c>
      <c r="W13" s="96">
        <v>0</v>
      </c>
      <c r="X13" s="140" t="s">
        <v>122</v>
      </c>
      <c r="Y13" s="140" t="s">
        <v>122</v>
      </c>
    </row>
    <row r="14" spans="1:25" s="3" customFormat="1" ht="39.75" customHeight="1">
      <c r="A14" s="103">
        <v>7</v>
      </c>
      <c r="B14" s="44" t="s">
        <v>23</v>
      </c>
      <c r="C14" s="87" t="s">
        <v>114</v>
      </c>
      <c r="D14" s="87" t="s">
        <v>66</v>
      </c>
      <c r="E14" s="87" t="s">
        <v>44</v>
      </c>
      <c r="F14" s="95" t="s">
        <v>99</v>
      </c>
      <c r="G14" s="95">
        <v>5</v>
      </c>
      <c r="H14" s="95">
        <v>2.75</v>
      </c>
      <c r="I14" s="96" t="e">
        <f>(H14+#REF!)*25/100</f>
        <v>#REF!</v>
      </c>
      <c r="J14" s="96"/>
      <c r="K14" s="97" t="e">
        <f>H14+#REF!+#REF!+I14+J14</f>
        <v>#REF!</v>
      </c>
      <c r="L14" s="98" t="e">
        <f>K14*15/100</f>
        <v>#REF!</v>
      </c>
      <c r="M14" s="97" t="e">
        <f>K14+L14</f>
        <v>#REF!</v>
      </c>
      <c r="N14" s="96" t="e">
        <f>K14*12/100</f>
        <v>#REF!</v>
      </c>
      <c r="O14" s="99" t="e">
        <f>K14+N14</f>
        <v>#REF!</v>
      </c>
      <c r="P14" s="100" t="e">
        <f>(K14+N14)*15/100</f>
        <v>#REF!</v>
      </c>
      <c r="Q14" s="97" t="e">
        <f>O14+P14</f>
        <v>#REF!</v>
      </c>
      <c r="R14" s="101" t="e">
        <f>(K14+N14)*10/100</f>
        <v>#REF!</v>
      </c>
      <c r="S14" s="102" t="e">
        <f>O14+R14</f>
        <v>#REF!</v>
      </c>
      <c r="T14" s="100" t="e">
        <f>(K14+N14+R14)*15/100</f>
        <v>#REF!</v>
      </c>
      <c r="U14" s="97" t="e">
        <f>S14+T14</f>
        <v>#REF!</v>
      </c>
      <c r="V14" s="100">
        <v>2080</v>
      </c>
      <c r="W14" s="96">
        <v>5720</v>
      </c>
      <c r="X14" s="140" t="s">
        <v>122</v>
      </c>
      <c r="Y14" s="140" t="s">
        <v>122</v>
      </c>
    </row>
    <row r="15" spans="1:25" s="3" customFormat="1" ht="32.25" customHeight="1">
      <c r="A15" s="83"/>
      <c r="B15" s="77" t="s">
        <v>59</v>
      </c>
      <c r="C15" s="182" t="s">
        <v>59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  <c r="X15" s="143"/>
      <c r="Y15" s="143"/>
    </row>
    <row r="16" spans="1:25" s="3" customFormat="1" ht="39.75" customHeight="1">
      <c r="A16" s="103">
        <v>8</v>
      </c>
      <c r="B16" s="44" t="s">
        <v>67</v>
      </c>
      <c r="C16" s="94" t="s">
        <v>67</v>
      </c>
      <c r="D16" s="87" t="s">
        <v>98</v>
      </c>
      <c r="E16" s="87" t="s">
        <v>44</v>
      </c>
      <c r="F16" s="95" t="s">
        <v>99</v>
      </c>
      <c r="G16" s="95">
        <v>5</v>
      </c>
      <c r="H16" s="95">
        <v>2.75</v>
      </c>
      <c r="I16" s="96" t="e">
        <f>(H16+#REF!)*25/100</f>
        <v>#REF!</v>
      </c>
      <c r="J16" s="96"/>
      <c r="K16" s="97" t="e">
        <f>H16+#REF!+#REF!+I16+J16</f>
        <v>#REF!</v>
      </c>
      <c r="L16" s="98" t="e">
        <f>K16*15/100</f>
        <v>#REF!</v>
      </c>
      <c r="M16" s="97" t="e">
        <f>K16+L16</f>
        <v>#REF!</v>
      </c>
      <c r="N16" s="96" t="e">
        <f>K16*12/100</f>
        <v>#REF!</v>
      </c>
      <c r="O16" s="99" t="e">
        <f>K16+N16</f>
        <v>#REF!</v>
      </c>
      <c r="P16" s="100" t="e">
        <f>(K16+N16)*15/100</f>
        <v>#REF!</v>
      </c>
      <c r="Q16" s="97" t="e">
        <f>O16+P16</f>
        <v>#REF!</v>
      </c>
      <c r="R16" s="101" t="e">
        <f>(K16+N16)*10/100</f>
        <v>#REF!</v>
      </c>
      <c r="S16" s="102" t="e">
        <f>O16+R16</f>
        <v>#REF!</v>
      </c>
      <c r="T16" s="100" t="e">
        <f>(K16+N16+R16)*15/100</f>
        <v>#REF!</v>
      </c>
      <c r="U16" s="97" t="e">
        <f>S16+T16</f>
        <v>#REF!</v>
      </c>
      <c r="V16" s="100">
        <v>0</v>
      </c>
      <c r="W16" s="96">
        <v>0</v>
      </c>
      <c r="X16" s="140" t="s">
        <v>122</v>
      </c>
      <c r="Y16" s="140" t="s">
        <v>122</v>
      </c>
    </row>
    <row r="17" spans="1:25" s="3" customFormat="1" ht="36" customHeight="1">
      <c r="A17" s="83"/>
      <c r="B17" s="77" t="s">
        <v>60</v>
      </c>
      <c r="C17" s="182" t="s">
        <v>116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4"/>
      <c r="X17" s="143"/>
      <c r="Y17" s="143"/>
    </row>
    <row r="18" spans="1:25" s="3" customFormat="1" ht="39.75" customHeight="1">
      <c r="A18" s="103">
        <v>9</v>
      </c>
      <c r="B18" s="44" t="s">
        <v>27</v>
      </c>
      <c r="C18" s="87" t="s">
        <v>27</v>
      </c>
      <c r="D18" s="87" t="s">
        <v>66</v>
      </c>
      <c r="E18" s="87" t="s">
        <v>47</v>
      </c>
      <c r="F18" s="95" t="s">
        <v>99</v>
      </c>
      <c r="G18" s="95">
        <v>4</v>
      </c>
      <c r="H18" s="95">
        <v>2.75</v>
      </c>
      <c r="I18" s="96" t="e">
        <f>(H18+#REF!)*25/100</f>
        <v>#REF!</v>
      </c>
      <c r="J18" s="96"/>
      <c r="K18" s="97" t="e">
        <f>H18+#REF!+#REF!+I18+J18</f>
        <v>#REF!</v>
      </c>
      <c r="L18" s="100" t="e">
        <f>K18*15/100</f>
        <v>#REF!</v>
      </c>
      <c r="M18" s="97" t="e">
        <f>K18+L18</f>
        <v>#REF!</v>
      </c>
      <c r="N18" s="96" t="e">
        <f>K18*12/100</f>
        <v>#REF!</v>
      </c>
      <c r="O18" s="99" t="e">
        <f>K18+N18</f>
        <v>#REF!</v>
      </c>
      <c r="P18" s="100" t="e">
        <f>(K18+N18)*15/100</f>
        <v>#REF!</v>
      </c>
      <c r="Q18" s="97" t="e">
        <f>O18+P18</f>
        <v>#REF!</v>
      </c>
      <c r="R18" s="101" t="e">
        <f>(K18+N18)*10/100</f>
        <v>#REF!</v>
      </c>
      <c r="S18" s="102" t="e">
        <f>O18+R18</f>
        <v>#REF!</v>
      </c>
      <c r="T18" s="100" t="e">
        <f>(K18+N18+R18)*15/100</f>
        <v>#REF!</v>
      </c>
      <c r="U18" s="97" t="e">
        <f>S18+T18</f>
        <v>#REF!</v>
      </c>
      <c r="V18" s="100">
        <v>2080</v>
      </c>
      <c r="W18" s="96">
        <v>5720</v>
      </c>
      <c r="X18" s="140" t="s">
        <v>122</v>
      </c>
      <c r="Y18" s="140" t="s">
        <v>122</v>
      </c>
    </row>
    <row r="19" spans="1:25" s="3" customFormat="1" ht="24.75" customHeight="1">
      <c r="A19" s="83"/>
      <c r="B19" s="44" t="s">
        <v>67</v>
      </c>
      <c r="C19" s="182" t="s">
        <v>34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4"/>
      <c r="X19" s="142"/>
      <c r="Y19" s="142"/>
    </row>
    <row r="20" spans="1:25" s="3" customFormat="1" ht="39.75" customHeight="1">
      <c r="A20" s="103">
        <v>10</v>
      </c>
      <c r="B20" s="44" t="s">
        <v>67</v>
      </c>
      <c r="C20" s="94" t="s">
        <v>119</v>
      </c>
      <c r="D20" s="94" t="s">
        <v>98</v>
      </c>
      <c r="E20" s="94" t="s">
        <v>34</v>
      </c>
      <c r="F20" s="104" t="s">
        <v>97</v>
      </c>
      <c r="G20" s="104"/>
      <c r="H20" s="95">
        <v>3</v>
      </c>
      <c r="I20" s="96" t="e">
        <f>(H20+#REF!)*25/100</f>
        <v>#REF!</v>
      </c>
      <c r="J20" s="96">
        <v>0</v>
      </c>
      <c r="K20" s="97" t="e">
        <f>H20+#REF!+#REF!+I20+J20</f>
        <v>#REF!</v>
      </c>
      <c r="L20" s="100" t="e">
        <f>K20*15/100</f>
        <v>#REF!</v>
      </c>
      <c r="M20" s="97" t="e">
        <f>K20+L20</f>
        <v>#REF!</v>
      </c>
      <c r="N20" s="96" t="e">
        <f>K20*12/100</f>
        <v>#REF!</v>
      </c>
      <c r="O20" s="99" t="e">
        <f>K20+N20</f>
        <v>#REF!</v>
      </c>
      <c r="P20" s="100" t="e">
        <f>(K20+N20)*15/100</f>
        <v>#REF!</v>
      </c>
      <c r="Q20" s="97" t="e">
        <f>O20+P20</f>
        <v>#REF!</v>
      </c>
      <c r="R20" s="101" t="e">
        <f>(K20+N20)*10/100</f>
        <v>#REF!</v>
      </c>
      <c r="S20" s="102" t="e">
        <f>O20+R20</f>
        <v>#REF!</v>
      </c>
      <c r="T20" s="100" t="e">
        <f>(K20+N20+R20)*15/100</f>
        <v>#REF!</v>
      </c>
      <c r="U20" s="97" t="e">
        <f>S20+T20</f>
        <v>#REF!</v>
      </c>
      <c r="V20" s="100">
        <v>2350</v>
      </c>
      <c r="W20" s="96">
        <v>6240</v>
      </c>
      <c r="X20" s="140" t="s">
        <v>122</v>
      </c>
      <c r="Y20" s="140" t="s">
        <v>122</v>
      </c>
    </row>
    <row r="21" spans="1:25" s="3" customFormat="1" ht="32.25" customHeight="1">
      <c r="A21" s="83"/>
      <c r="B21" s="44" t="s">
        <v>67</v>
      </c>
      <c r="C21" s="182" t="s">
        <v>117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6"/>
      <c r="X21" s="142"/>
      <c r="Y21" s="142"/>
    </row>
    <row r="22" spans="1:25" s="3" customFormat="1" ht="39.75" customHeight="1">
      <c r="A22" s="204">
        <v>11</v>
      </c>
      <c r="B22" s="116" t="s">
        <v>34</v>
      </c>
      <c r="C22" s="117" t="s">
        <v>21</v>
      </c>
      <c r="D22" s="117" t="s">
        <v>98</v>
      </c>
      <c r="E22" s="117" t="s">
        <v>44</v>
      </c>
      <c r="F22" s="118" t="s">
        <v>99</v>
      </c>
      <c r="G22" s="118">
        <v>5</v>
      </c>
      <c r="H22" s="118">
        <v>2.75</v>
      </c>
      <c r="I22" s="119" t="e">
        <f>(H22+#REF!)*25/100</f>
        <v>#REF!</v>
      </c>
      <c r="J22" s="119">
        <v>0</v>
      </c>
      <c r="K22" s="120" t="e">
        <f>H22+#REF!+#REF!+I22+J22</f>
        <v>#REF!</v>
      </c>
      <c r="L22" s="121" t="e">
        <f>K22*15/100</f>
        <v>#REF!</v>
      </c>
      <c r="M22" s="120" t="e">
        <f>K22+L22</f>
        <v>#REF!</v>
      </c>
      <c r="N22" s="119" t="e">
        <f>K22*12/100</f>
        <v>#REF!</v>
      </c>
      <c r="O22" s="122" t="e">
        <f>K22+N22</f>
        <v>#REF!</v>
      </c>
      <c r="P22" s="123" t="e">
        <f>(K22+N22)*15/100</f>
        <v>#REF!</v>
      </c>
      <c r="Q22" s="120" t="e">
        <f>O22+P22</f>
        <v>#REF!</v>
      </c>
      <c r="R22" s="124" t="e">
        <f>(K22+N22)*10/100</f>
        <v>#REF!</v>
      </c>
      <c r="S22" s="125" t="e">
        <f>O22+R22</f>
        <v>#REF!</v>
      </c>
      <c r="T22" s="123" t="e">
        <f>(K22+N22+R22)*15/100</f>
        <v>#REF!</v>
      </c>
      <c r="U22" s="120" t="e">
        <f>S22+T22</f>
        <v>#REF!</v>
      </c>
      <c r="V22" s="123">
        <v>2080</v>
      </c>
      <c r="W22" s="119">
        <v>5720</v>
      </c>
      <c r="X22" s="140" t="s">
        <v>122</v>
      </c>
      <c r="Y22" s="140" t="s">
        <v>122</v>
      </c>
    </row>
    <row r="23" spans="1:25" s="8" customFormat="1" ht="39.75" customHeight="1">
      <c r="A23" s="103">
        <v>12</v>
      </c>
      <c r="B23" s="18"/>
      <c r="C23" s="87" t="s">
        <v>133</v>
      </c>
      <c r="D23" s="87" t="s">
        <v>66</v>
      </c>
      <c r="E23" s="87" t="s">
        <v>50</v>
      </c>
      <c r="F23" s="95" t="s">
        <v>99</v>
      </c>
      <c r="G23" s="95">
        <v>0</v>
      </c>
      <c r="H23" s="95">
        <v>2.63</v>
      </c>
      <c r="I23" s="96"/>
      <c r="J23" s="96"/>
      <c r="K23" s="97"/>
      <c r="L23" s="98"/>
      <c r="M23" s="97"/>
      <c r="N23" s="96"/>
      <c r="O23" s="99"/>
      <c r="P23" s="100"/>
      <c r="Q23" s="97"/>
      <c r="R23" s="101"/>
      <c r="S23" s="102"/>
      <c r="T23" s="100"/>
      <c r="U23" s="97"/>
      <c r="V23" s="100">
        <v>2080</v>
      </c>
      <c r="W23" s="96">
        <v>5470</v>
      </c>
      <c r="X23" s="140" t="s">
        <v>122</v>
      </c>
      <c r="Y23" s="140" t="s">
        <v>122</v>
      </c>
    </row>
    <row r="24" spans="1:25" s="3" customFormat="1" ht="28.5" customHeight="1">
      <c r="A24" s="126"/>
      <c r="B24" s="127" t="s">
        <v>17</v>
      </c>
      <c r="C24" s="191" t="s">
        <v>118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3"/>
      <c r="X24" s="142"/>
      <c r="Y24" s="142"/>
    </row>
    <row r="25" spans="1:25" s="3" customFormat="1" ht="39.75" customHeight="1">
      <c r="A25" s="103">
        <v>13</v>
      </c>
      <c r="B25" s="65" t="s">
        <v>61</v>
      </c>
      <c r="C25" s="87" t="s">
        <v>20</v>
      </c>
      <c r="D25" s="87" t="s">
        <v>98</v>
      </c>
      <c r="E25" s="87" t="s">
        <v>109</v>
      </c>
      <c r="F25" s="95" t="s">
        <v>97</v>
      </c>
      <c r="G25" s="95">
        <v>5</v>
      </c>
      <c r="H25" s="95">
        <v>2.95</v>
      </c>
      <c r="I25" s="96" t="e">
        <f>(H25+#REF!)*25/100</f>
        <v>#REF!</v>
      </c>
      <c r="J25" s="96">
        <v>0</v>
      </c>
      <c r="K25" s="97" t="e">
        <f>H25+#REF!+#REF!+I25+J25</f>
        <v>#REF!</v>
      </c>
      <c r="L25" s="100" t="e">
        <f>K25*15/100</f>
        <v>#REF!</v>
      </c>
      <c r="M25" s="97" t="e">
        <f>K25+L25</f>
        <v>#REF!</v>
      </c>
      <c r="N25" s="96" t="e">
        <f>K25*12/100</f>
        <v>#REF!</v>
      </c>
      <c r="O25" s="99" t="e">
        <f>K25+N25</f>
        <v>#REF!</v>
      </c>
      <c r="P25" s="100" t="e">
        <f>(K25+N25)*15/100</f>
        <v>#REF!</v>
      </c>
      <c r="Q25" s="97" t="e">
        <f>O25+P25</f>
        <v>#REF!</v>
      </c>
      <c r="R25" s="101" t="e">
        <f>(K25+N25)*10/100</f>
        <v>#REF!</v>
      </c>
      <c r="S25" s="102" t="e">
        <f>O25+R25</f>
        <v>#REF!</v>
      </c>
      <c r="T25" s="100" t="e">
        <f>(K25+N25+R25)*15/100</f>
        <v>#REF!</v>
      </c>
      <c r="U25" s="97" t="e">
        <f>S25+T25</f>
        <v>#REF!</v>
      </c>
      <c r="V25" s="100">
        <v>2350</v>
      </c>
      <c r="W25" s="96">
        <v>6240</v>
      </c>
      <c r="X25" s="140" t="s">
        <v>122</v>
      </c>
      <c r="Y25" s="140" t="s">
        <v>122</v>
      </c>
    </row>
    <row r="26" spans="1:25" s="3" customFormat="1" ht="32.25" customHeight="1">
      <c r="A26" s="103">
        <v>14</v>
      </c>
      <c r="B26" s="44" t="s">
        <v>21</v>
      </c>
      <c r="C26" s="87" t="s">
        <v>67</v>
      </c>
      <c r="D26" s="87" t="s">
        <v>98</v>
      </c>
      <c r="E26" s="87" t="s">
        <v>44</v>
      </c>
      <c r="F26" s="95" t="s">
        <v>99</v>
      </c>
      <c r="G26" s="95">
        <v>5</v>
      </c>
      <c r="H26" s="95">
        <v>2.75</v>
      </c>
      <c r="I26" s="96" t="e">
        <f>(H26+#REF!)*25/100</f>
        <v>#REF!</v>
      </c>
      <c r="J26" s="96"/>
      <c r="K26" s="97" t="e">
        <f>H26+#REF!+#REF!+I26+J26</f>
        <v>#REF!</v>
      </c>
      <c r="L26" s="100" t="e">
        <f>K26*15/100</f>
        <v>#REF!</v>
      </c>
      <c r="M26" s="97" t="e">
        <f>K26+L26</f>
        <v>#REF!</v>
      </c>
      <c r="N26" s="96" t="e">
        <f>K26*12/100</f>
        <v>#REF!</v>
      </c>
      <c r="O26" s="99" t="e">
        <f>K26+N26</f>
        <v>#REF!</v>
      </c>
      <c r="P26" s="100" t="e">
        <f>(K26+N26)*15/100</f>
        <v>#REF!</v>
      </c>
      <c r="Q26" s="97" t="e">
        <f>O26+P26</f>
        <v>#REF!</v>
      </c>
      <c r="R26" s="101" t="e">
        <f>(K26+N26)*10/100</f>
        <v>#REF!</v>
      </c>
      <c r="S26" s="102" t="e">
        <f>O26+R26</f>
        <v>#REF!</v>
      </c>
      <c r="T26" s="100" t="e">
        <f>(K26+N26+R26)*15/100</f>
        <v>#REF!</v>
      </c>
      <c r="U26" s="97" t="e">
        <f>S26+T26</f>
        <v>#REF!</v>
      </c>
      <c r="V26" s="100">
        <v>0</v>
      </c>
      <c r="W26" s="96">
        <v>0</v>
      </c>
      <c r="X26" s="140" t="s">
        <v>122</v>
      </c>
      <c r="Y26" s="140" t="s">
        <v>122</v>
      </c>
    </row>
    <row r="27" spans="1:25" ht="30" customHeight="1">
      <c r="A27" s="83"/>
      <c r="B27" s="81" t="s">
        <v>62</v>
      </c>
      <c r="C27" s="182" t="s">
        <v>132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4"/>
      <c r="X27" s="142"/>
      <c r="Y27" s="142"/>
    </row>
    <row r="28" spans="1:25" ht="30" customHeight="1">
      <c r="A28" s="103">
        <v>15</v>
      </c>
      <c r="B28" s="115"/>
      <c r="C28" s="199" t="s">
        <v>28</v>
      </c>
      <c r="D28" s="196" t="s">
        <v>66</v>
      </c>
      <c r="E28" s="196" t="s">
        <v>120</v>
      </c>
      <c r="F28" s="197" t="s">
        <v>99</v>
      </c>
      <c r="G28" s="197"/>
      <c r="H28" s="197">
        <v>2.63</v>
      </c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>
        <v>2080</v>
      </c>
      <c r="W28" s="198">
        <v>5470</v>
      </c>
      <c r="X28" s="141" t="s">
        <v>122</v>
      </c>
      <c r="Y28" s="141" t="s">
        <v>122</v>
      </c>
    </row>
    <row r="29" spans="1:25" s="55" customFormat="1" ht="41.25" customHeight="1">
      <c r="A29" s="204">
        <v>16</v>
      </c>
      <c r="B29" s="128" t="s">
        <v>67</v>
      </c>
      <c r="C29" s="87" t="s">
        <v>67</v>
      </c>
      <c r="D29" s="87" t="s">
        <v>66</v>
      </c>
      <c r="E29" s="87" t="s">
        <v>47</v>
      </c>
      <c r="F29" s="95" t="s">
        <v>99</v>
      </c>
      <c r="G29" s="95">
        <v>4</v>
      </c>
      <c r="H29" s="95">
        <v>2.75</v>
      </c>
      <c r="I29" s="96" t="e">
        <f>(H29+#REF!)*25/100</f>
        <v>#REF!</v>
      </c>
      <c r="J29" s="96"/>
      <c r="K29" s="97" t="e">
        <f>H29+#REF!+#REF!+I29+J29</f>
        <v>#REF!</v>
      </c>
      <c r="L29" s="100" t="e">
        <f>K29*15/100</f>
        <v>#REF!</v>
      </c>
      <c r="M29" s="97" t="e">
        <f>K29+L29</f>
        <v>#REF!</v>
      </c>
      <c r="N29" s="96" t="e">
        <f>K29*12/100</f>
        <v>#REF!</v>
      </c>
      <c r="O29" s="99" t="e">
        <f>K29+N29</f>
        <v>#REF!</v>
      </c>
      <c r="P29" s="100" t="e">
        <f>(K29+N29)*15/100</f>
        <v>#REF!</v>
      </c>
      <c r="Q29" s="97" t="e">
        <f>O29+P29</f>
        <v>#REF!</v>
      </c>
      <c r="R29" s="101" t="e">
        <f>(K29+N29)*10/100</f>
        <v>#REF!</v>
      </c>
      <c r="S29" s="102" t="e">
        <f>O29+R29</f>
        <v>#REF!</v>
      </c>
      <c r="T29" s="100" t="e">
        <f>(K29+N29+R29)*15/100</f>
        <v>#REF!</v>
      </c>
      <c r="U29" s="97" t="e">
        <f>S29+T29</f>
        <v>#REF!</v>
      </c>
      <c r="V29" s="100">
        <v>0</v>
      </c>
      <c r="W29" s="96">
        <v>0</v>
      </c>
      <c r="X29" s="141" t="s">
        <v>122</v>
      </c>
      <c r="Y29" s="141" t="s">
        <v>122</v>
      </c>
    </row>
    <row r="30" spans="1:25" s="148" customFormat="1" ht="41.25" customHeight="1">
      <c r="A30" s="146"/>
      <c r="B30" s="147"/>
      <c r="C30" s="182" t="s">
        <v>121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4"/>
      <c r="X30" s="142"/>
      <c r="Y30" s="142"/>
    </row>
    <row r="31" spans="1:25" s="55" customFormat="1" ht="41.25" customHeight="1">
      <c r="A31" s="203">
        <v>17</v>
      </c>
      <c r="B31" s="129"/>
      <c r="C31" s="130" t="s">
        <v>67</v>
      </c>
      <c r="D31" s="130" t="s">
        <v>66</v>
      </c>
      <c r="E31" s="130" t="s">
        <v>92</v>
      </c>
      <c r="F31" s="131" t="s">
        <v>99</v>
      </c>
      <c r="G31" s="131">
        <v>0</v>
      </c>
      <c r="H31" s="131">
        <v>2.63</v>
      </c>
      <c r="I31" s="132"/>
      <c r="J31" s="132"/>
      <c r="K31" s="133"/>
      <c r="L31" s="134"/>
      <c r="M31" s="133"/>
      <c r="N31" s="132"/>
      <c r="O31" s="135"/>
      <c r="P31" s="134"/>
      <c r="Q31" s="133"/>
      <c r="R31" s="136"/>
      <c r="S31" s="137"/>
      <c r="T31" s="134"/>
      <c r="U31" s="133"/>
      <c r="V31" s="134">
        <v>0</v>
      </c>
      <c r="W31" s="132">
        <v>0</v>
      </c>
      <c r="X31" s="141" t="s">
        <v>122</v>
      </c>
      <c r="Y31" s="141" t="s">
        <v>122</v>
      </c>
    </row>
    <row r="32" spans="1:25" s="55" customFormat="1" ht="27.75" customHeight="1">
      <c r="A32" s="83"/>
      <c r="B32" s="77" t="s">
        <v>63</v>
      </c>
      <c r="C32" s="182" t="s">
        <v>64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4"/>
      <c r="X32" s="142"/>
      <c r="Y32" s="142"/>
    </row>
    <row r="33" spans="1:25" ht="33" customHeight="1">
      <c r="A33" s="103">
        <v>18</v>
      </c>
      <c r="B33" s="44" t="s">
        <v>100</v>
      </c>
      <c r="C33" s="87" t="s">
        <v>29</v>
      </c>
      <c r="D33" s="87" t="s">
        <v>66</v>
      </c>
      <c r="E33" s="87" t="s">
        <v>49</v>
      </c>
      <c r="F33" s="95" t="s">
        <v>99</v>
      </c>
      <c r="G33" s="95"/>
      <c r="H33" s="95">
        <v>2.75</v>
      </c>
      <c r="I33" s="96" t="e">
        <f>(H33+#REF!)*25/100</f>
        <v>#REF!</v>
      </c>
      <c r="J33" s="96"/>
      <c r="K33" s="97" t="e">
        <f>H33+#REF!+#REF!+I33+J33</f>
        <v>#REF!</v>
      </c>
      <c r="L33" s="100" t="e">
        <f>K33*15/100</f>
        <v>#REF!</v>
      </c>
      <c r="M33" s="97" t="e">
        <f>K33+L33</f>
        <v>#REF!</v>
      </c>
      <c r="N33" s="96" t="e">
        <f>K33*12/100</f>
        <v>#REF!</v>
      </c>
      <c r="O33" s="99" t="e">
        <f>K33+N33</f>
        <v>#REF!</v>
      </c>
      <c r="P33" s="100" t="e">
        <f>(K33+N33)*15/100</f>
        <v>#REF!</v>
      </c>
      <c r="Q33" s="97" t="e">
        <f>O33+P33</f>
        <v>#REF!</v>
      </c>
      <c r="R33" s="101" t="e">
        <f>(K33+N33)*10/100</f>
        <v>#REF!</v>
      </c>
      <c r="S33" s="102" t="e">
        <f>O33+R33</f>
        <v>#REF!</v>
      </c>
      <c r="T33" s="100" t="e">
        <f>(K33+N33+R33)*15/100</f>
        <v>#REF!</v>
      </c>
      <c r="U33" s="97" t="e">
        <f>S33+T33</f>
        <v>#REF!</v>
      </c>
      <c r="V33" s="100">
        <v>2080</v>
      </c>
      <c r="W33" s="96">
        <v>5720</v>
      </c>
      <c r="X33" s="141" t="s">
        <v>122</v>
      </c>
      <c r="Y33" s="141" t="s">
        <v>122</v>
      </c>
    </row>
    <row r="34" spans="1:25" ht="32.25" customHeight="1">
      <c r="A34" s="103">
        <v>19</v>
      </c>
      <c r="B34" s="44" t="s">
        <v>67</v>
      </c>
      <c r="C34" s="87" t="s">
        <v>110</v>
      </c>
      <c r="D34" s="87" t="s">
        <v>66</v>
      </c>
      <c r="E34" s="87" t="s">
        <v>49</v>
      </c>
      <c r="F34" s="105" t="s">
        <v>99</v>
      </c>
      <c r="G34" s="105"/>
      <c r="H34" s="95">
        <v>1.75</v>
      </c>
      <c r="I34" s="96" t="e">
        <f>(H34+#REF!)*25/100</f>
        <v>#REF!</v>
      </c>
      <c r="J34" s="96"/>
      <c r="K34" s="97" t="e">
        <f>H34+#REF!+#REF!+I34+J34</f>
        <v>#REF!</v>
      </c>
      <c r="L34" s="100">
        <v>0</v>
      </c>
      <c r="M34" s="97" t="e">
        <f>K34+L34</f>
        <v>#REF!</v>
      </c>
      <c r="N34" s="96" t="e">
        <f>K34*12/100</f>
        <v>#REF!</v>
      </c>
      <c r="O34" s="99" t="e">
        <f>K34+N34</f>
        <v>#REF!</v>
      </c>
      <c r="P34" s="100">
        <v>0</v>
      </c>
      <c r="Q34" s="97" t="e">
        <f>O34+P34</f>
        <v>#REF!</v>
      </c>
      <c r="R34" s="101" t="e">
        <f>(K34+N34)*10/100</f>
        <v>#REF!</v>
      </c>
      <c r="S34" s="102" t="e">
        <f>O34+R34</f>
        <v>#REF!</v>
      </c>
      <c r="T34" s="100">
        <v>0</v>
      </c>
      <c r="U34" s="97" t="e">
        <f>S34+T34</f>
        <v>#REF!</v>
      </c>
      <c r="V34" s="100">
        <v>0</v>
      </c>
      <c r="W34" s="96">
        <v>0</v>
      </c>
      <c r="X34" s="141" t="s">
        <v>122</v>
      </c>
      <c r="Y34" s="141" t="s">
        <v>122</v>
      </c>
    </row>
    <row r="35" spans="1:25" ht="28.5" customHeight="1">
      <c r="A35" s="83"/>
      <c r="B35" s="77" t="s">
        <v>64</v>
      </c>
      <c r="C35" s="182" t="s">
        <v>65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4"/>
      <c r="X35" s="142"/>
      <c r="Y35" s="142"/>
    </row>
    <row r="36" spans="1:25" ht="36.75" customHeight="1">
      <c r="A36" s="103">
        <v>20</v>
      </c>
      <c r="B36" s="44" t="s">
        <v>29</v>
      </c>
      <c r="C36" s="87" t="s">
        <v>115</v>
      </c>
      <c r="D36" s="87" t="s">
        <v>66</v>
      </c>
      <c r="E36" s="87" t="s">
        <v>45</v>
      </c>
      <c r="F36" s="95" t="s">
        <v>99</v>
      </c>
      <c r="G36" s="95"/>
      <c r="H36" s="95">
        <v>2.63</v>
      </c>
      <c r="I36" s="96" t="e">
        <f>(H36+#REF!)*25/100</f>
        <v>#REF!</v>
      </c>
      <c r="J36" s="96"/>
      <c r="K36" s="97" t="e">
        <f>H36+#REF!+#REF!+I36+J36</f>
        <v>#REF!</v>
      </c>
      <c r="L36" s="100" t="e">
        <f>K36*15/100</f>
        <v>#REF!</v>
      </c>
      <c r="M36" s="97" t="e">
        <f>K36+L36</f>
        <v>#REF!</v>
      </c>
      <c r="N36" s="96" t="e">
        <f>K36*12/100</f>
        <v>#REF!</v>
      </c>
      <c r="O36" s="99" t="e">
        <f>K36+N36</f>
        <v>#REF!</v>
      </c>
      <c r="P36" s="100" t="e">
        <f>(K36+N36)*15/100</f>
        <v>#REF!</v>
      </c>
      <c r="Q36" s="97" t="e">
        <f>O36+P36</f>
        <v>#REF!</v>
      </c>
      <c r="R36" s="101" t="e">
        <f>(K36+N36)*10/100</f>
        <v>#REF!</v>
      </c>
      <c r="S36" s="102" t="e">
        <f>O36+R36</f>
        <v>#REF!</v>
      </c>
      <c r="T36" s="100" t="e">
        <f>(K36+N36+R36)*15/100</f>
        <v>#REF!</v>
      </c>
      <c r="U36" s="97" t="e">
        <f>S36+T36</f>
        <v>#REF!</v>
      </c>
      <c r="V36" s="100">
        <v>2080</v>
      </c>
      <c r="W36" s="96">
        <v>5470</v>
      </c>
      <c r="X36" s="141" t="s">
        <v>122</v>
      </c>
      <c r="Y36" s="141" t="s">
        <v>122</v>
      </c>
    </row>
    <row r="37" spans="1:25" ht="43.5" customHeight="1">
      <c r="A37" s="103">
        <v>21</v>
      </c>
      <c r="B37" s="44" t="s">
        <v>101</v>
      </c>
      <c r="C37" s="87" t="s">
        <v>67</v>
      </c>
      <c r="D37" s="87" t="s">
        <v>66</v>
      </c>
      <c r="E37" s="87" t="s">
        <v>45</v>
      </c>
      <c r="F37" s="105" t="s">
        <v>99</v>
      </c>
      <c r="G37" s="105"/>
      <c r="H37" s="95">
        <v>1.75</v>
      </c>
      <c r="I37" s="96" t="e">
        <f>(H37+#REF!)*25/100</f>
        <v>#REF!</v>
      </c>
      <c r="J37" s="96"/>
      <c r="K37" s="97" t="e">
        <f>H37+#REF!+#REF!+I37+J37</f>
        <v>#REF!</v>
      </c>
      <c r="L37" s="100">
        <v>0</v>
      </c>
      <c r="M37" s="97" t="e">
        <f>K37+L37</f>
        <v>#REF!</v>
      </c>
      <c r="N37" s="96" t="e">
        <f>K37*12/100</f>
        <v>#REF!</v>
      </c>
      <c r="O37" s="99" t="e">
        <f>K37+N37</f>
        <v>#REF!</v>
      </c>
      <c r="P37" s="100">
        <v>0</v>
      </c>
      <c r="Q37" s="97" t="e">
        <f>O37+P37</f>
        <v>#REF!</v>
      </c>
      <c r="R37" s="101" t="e">
        <f>(K37+N37)*10/100</f>
        <v>#REF!</v>
      </c>
      <c r="S37" s="102" t="e">
        <f>O37+R37</f>
        <v>#REF!</v>
      </c>
      <c r="T37" s="100">
        <v>0</v>
      </c>
      <c r="U37" s="97" t="e">
        <f>S37+T37</f>
        <v>#REF!</v>
      </c>
      <c r="V37" s="100">
        <v>0</v>
      </c>
      <c r="W37" s="96">
        <v>0</v>
      </c>
      <c r="X37" s="141" t="s">
        <v>122</v>
      </c>
      <c r="Y37" s="141" t="s">
        <v>122</v>
      </c>
    </row>
    <row r="38" spans="1:25" ht="42.75" customHeight="1">
      <c r="A38" s="144"/>
      <c r="B38" s="145" t="s">
        <v>65</v>
      </c>
      <c r="C38" s="145" t="s">
        <v>124</v>
      </c>
      <c r="D38" s="80"/>
      <c r="E38" s="80"/>
      <c r="F38" s="80"/>
      <c r="G38" s="80"/>
      <c r="H38" s="107"/>
      <c r="I38" s="107" t="e">
        <f>#REF!+I9+I11+I12+I13+I14+I16+I18+#REF!+#REF!+#REF!+#REF!+I20+I22+I25+I26+#REF!+I29+I33+I34+I36+I37</f>
        <v>#REF!</v>
      </c>
      <c r="J38" s="107" t="e">
        <f>#REF!+J9+J11+J12+J13+J14+J16+J18+#REF!+#REF!+#REF!+#REF!+J20+J22+J25+J26+#REF!+J29+J33+J34+J36+J37</f>
        <v>#REF!</v>
      </c>
      <c r="K38" s="107" t="e">
        <f>#REF!+K9+K11+K12+K13+K14+K16+K18+#REF!+#REF!+#REF!+#REF!+K20+K22+K25+K26+#REF!+K29+K33+K34+K36+K37</f>
        <v>#REF!</v>
      </c>
      <c r="L38" s="107" t="e">
        <f>#REF!+L9+L11+L12+L13+L14+L16+L18+#REF!+#REF!+#REF!+#REF!+L20+L22+L25+L26+#REF!+L29+L33+L34+L36+L37</f>
        <v>#REF!</v>
      </c>
      <c r="M38" s="107" t="e">
        <f>#REF!+M9+M11+M12+M13+M14+M16+M18+#REF!+#REF!+#REF!+#REF!+M20+M22+M25+M26+#REF!+M29+M33+M34+M36+M37</f>
        <v>#REF!</v>
      </c>
      <c r="N38" s="107" t="e">
        <f>#REF!+N9+N11+N12+N13+N14+N16+N18+#REF!+#REF!+#REF!+#REF!+N20+N22+N25+N26+#REF!+N29+N33+N34+N36+N37</f>
        <v>#REF!</v>
      </c>
      <c r="O38" s="107" t="e">
        <f>#REF!+O9+O11+O12+O13+O14+O16+O18+#REF!+#REF!+#REF!+#REF!+O20+O22+O25+O26+#REF!+O29+O33+O34+O36+O37</f>
        <v>#REF!</v>
      </c>
      <c r="P38" s="107" t="e">
        <f>#REF!+P9+P11+P12+P13+P14+P16+P18+#REF!+#REF!+#REF!+#REF!+P20+P22+P25+P26+#REF!+P29+P33+P34+P36+P37</f>
        <v>#REF!</v>
      </c>
      <c r="Q38" s="107" t="e">
        <f>#REF!+Q9+Q11+Q12+Q13+Q14+Q16+Q18+#REF!+#REF!+#REF!+#REF!+Q20+Q22+Q25+Q26+#REF!+Q29+Q33+Q34+Q36+Q37</f>
        <v>#REF!</v>
      </c>
      <c r="R38" s="107" t="e">
        <f>#REF!+R9+R11+R12+R13+R14+R16+R18+#REF!+#REF!+#REF!+#REF!+R20+R22+R25+R26+#REF!+R29+R33+R34+R36+R37</f>
        <v>#REF!</v>
      </c>
      <c r="S38" s="107" t="e">
        <f>#REF!+S9+S11+S12+S13+S14+S16+S18+#REF!+#REF!+#REF!+#REF!+S20+S22+S25+S26+#REF!+S29+S33+S34+S36+S37</f>
        <v>#REF!</v>
      </c>
      <c r="T38" s="107" t="e">
        <f>#REF!+T9+T11+T12+T13+T14+T16+T18+#REF!+#REF!+#REF!+#REF!+T20+T22+T25+T26+#REF!+T29+T33+T34+T36+T37</f>
        <v>#REF!</v>
      </c>
      <c r="U38" s="107" t="e">
        <f>#REF!+U9+U11+U12+U13+U14+U16+U18+#REF!+#REF!+#REF!+#REF!+U20+U22+U25+U26+#REF!+U29+U33+U34+U36+U37</f>
        <v>#REF!</v>
      </c>
      <c r="V38" s="107" t="s">
        <v>34</v>
      </c>
      <c r="W38" s="107"/>
      <c r="X38" s="5"/>
      <c r="Y38" s="5"/>
    </row>
    <row r="39" spans="1:23" ht="15.75">
      <c r="A39" s="78"/>
      <c r="B39" s="106" t="s">
        <v>67</v>
      </c>
      <c r="C39" s="6" t="s">
        <v>73</v>
      </c>
      <c r="D39" s="6"/>
      <c r="E39" s="6"/>
      <c r="F39" s="3"/>
      <c r="G39" s="3"/>
      <c r="H39" s="3"/>
      <c r="I39" s="3"/>
      <c r="J39" s="3"/>
      <c r="N39" s="3"/>
      <c r="O39" s="9"/>
      <c r="R39" s="3"/>
      <c r="S39" s="9"/>
      <c r="V39" s="3" t="s">
        <v>119</v>
      </c>
      <c r="W39" s="7"/>
    </row>
    <row r="40" spans="1:23" ht="42.75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</row>
    <row r="41" ht="41.25" customHeight="1"/>
  </sheetData>
  <sheetProtection/>
  <mergeCells count="14">
    <mergeCell ref="C32:W32"/>
    <mergeCell ref="C35:W35"/>
    <mergeCell ref="A40:W40"/>
    <mergeCell ref="C24:W24"/>
    <mergeCell ref="C21:W21"/>
    <mergeCell ref="C8:W8"/>
    <mergeCell ref="C10:W10"/>
    <mergeCell ref="C30:W30"/>
    <mergeCell ref="C15:W15"/>
    <mergeCell ref="C17:W17"/>
    <mergeCell ref="C19:W19"/>
    <mergeCell ref="D1:W3"/>
    <mergeCell ref="B5:W5"/>
    <mergeCell ref="C27:W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60" zoomScaleNormal="60" zoomScalePageLayoutView="0" workbookViewId="0" topLeftCell="B1">
      <selection activeCell="J16" sqref="J16"/>
    </sheetView>
  </sheetViews>
  <sheetFormatPr defaultColWidth="9.140625" defaultRowHeight="15"/>
  <cols>
    <col min="2" max="2" width="37.00390625" style="1" customWidth="1"/>
    <col min="3" max="3" width="21.57421875" style="1" customWidth="1"/>
    <col min="4" max="4" width="18.28125" style="1" customWidth="1"/>
    <col min="5" max="6" width="8.28125" style="0" hidden="1" customWidth="1"/>
    <col min="7" max="7" width="21.140625" style="0" customWidth="1"/>
    <col min="8" max="8" width="13.8515625" style="3" hidden="1" customWidth="1"/>
    <col min="9" max="9" width="16.421875" style="0" customWidth="1"/>
    <col min="10" max="10" width="19.421875" style="0" customWidth="1"/>
  </cols>
  <sheetData>
    <row r="1" spans="1:10" ht="20.25" customHeight="1">
      <c r="A1" s="194" t="s">
        <v>90</v>
      </c>
      <c r="B1" s="194"/>
      <c r="H1" s="195"/>
      <c r="I1" s="195"/>
      <c r="J1" s="195"/>
    </row>
    <row r="2" spans="1:10" ht="20.25" customHeight="1">
      <c r="A2" s="71" t="s">
        <v>91</v>
      </c>
      <c r="B2" s="70"/>
      <c r="H2" s="195"/>
      <c r="I2" s="195"/>
      <c r="J2" s="195"/>
    </row>
    <row r="3" spans="8:10" ht="20.25" customHeight="1">
      <c r="H3" s="176"/>
      <c r="I3" s="176"/>
      <c r="J3" s="176"/>
    </row>
    <row r="4" spans="1:10" s="3" customFormat="1" ht="69.75" customHeight="1">
      <c r="A4" s="73" t="s">
        <v>70</v>
      </c>
      <c r="B4" s="11" t="s">
        <v>0</v>
      </c>
      <c r="C4" s="11" t="s">
        <v>75</v>
      </c>
      <c r="D4" s="11" t="s">
        <v>33</v>
      </c>
      <c r="E4" s="11" t="s">
        <v>13</v>
      </c>
      <c r="F4" s="11" t="s">
        <v>14</v>
      </c>
      <c r="G4" s="11" t="s">
        <v>88</v>
      </c>
      <c r="H4" s="11" t="s">
        <v>41</v>
      </c>
      <c r="I4" s="11" t="s">
        <v>89</v>
      </c>
      <c r="J4" s="11" t="s">
        <v>74</v>
      </c>
    </row>
    <row r="5" spans="1:10" s="3" customFormat="1" ht="42.75" customHeight="1">
      <c r="A5" s="63">
        <v>0</v>
      </c>
      <c r="B5" s="165" t="s">
        <v>95</v>
      </c>
      <c r="C5" s="149"/>
      <c r="D5" s="149"/>
      <c r="E5" s="149"/>
      <c r="F5" s="149"/>
      <c r="G5" s="149"/>
      <c r="H5" s="149"/>
      <c r="I5" s="149"/>
      <c r="J5" s="150"/>
    </row>
    <row r="6" spans="1:10" s="3" customFormat="1" ht="39.75" customHeight="1">
      <c r="A6" s="63">
        <v>1</v>
      </c>
      <c r="B6" s="75" t="s">
        <v>73</v>
      </c>
      <c r="C6" s="69">
        <v>1770503083709</v>
      </c>
      <c r="D6" s="18" t="s">
        <v>72</v>
      </c>
      <c r="E6" s="18">
        <v>76</v>
      </c>
      <c r="F6" s="18">
        <v>5</v>
      </c>
      <c r="G6" s="19">
        <v>6149</v>
      </c>
      <c r="H6" s="15">
        <v>0</v>
      </c>
      <c r="I6" s="12">
        <v>10</v>
      </c>
      <c r="J6" s="12">
        <f aca="true" t="shared" si="0" ref="J6:J15">(G6+H6)*I6/100</f>
        <v>614.9</v>
      </c>
    </row>
    <row r="7" spans="1:10" s="3" customFormat="1" ht="37.5" customHeight="1">
      <c r="A7" s="63">
        <v>2</v>
      </c>
      <c r="B7" s="75" t="s">
        <v>76</v>
      </c>
      <c r="C7" s="69">
        <v>1661001083701</v>
      </c>
      <c r="D7" s="18" t="s">
        <v>72</v>
      </c>
      <c r="E7" s="18">
        <v>71</v>
      </c>
      <c r="F7" s="18"/>
      <c r="G7" s="19">
        <v>6149</v>
      </c>
      <c r="H7" s="15">
        <v>0</v>
      </c>
      <c r="I7" s="12">
        <v>10</v>
      </c>
      <c r="J7" s="12">
        <f t="shared" si="0"/>
        <v>614.9</v>
      </c>
    </row>
    <row r="8" spans="1:10" ht="35.25" customHeight="1">
      <c r="A8" s="51">
        <v>3</v>
      </c>
      <c r="B8" s="76" t="s">
        <v>77</v>
      </c>
      <c r="C8" s="69">
        <v>1610815083705</v>
      </c>
      <c r="D8" s="18" t="s">
        <v>72</v>
      </c>
      <c r="E8" s="30">
        <v>53</v>
      </c>
      <c r="F8" s="30">
        <v>9</v>
      </c>
      <c r="G8" s="19">
        <v>6149</v>
      </c>
      <c r="H8" s="46">
        <v>0</v>
      </c>
      <c r="I8" s="12">
        <v>10</v>
      </c>
      <c r="J8" s="12">
        <f t="shared" si="0"/>
        <v>614.9</v>
      </c>
    </row>
    <row r="9" spans="1:10" s="55" customFormat="1" ht="41.25" customHeight="1">
      <c r="A9" s="51">
        <v>4</v>
      </c>
      <c r="B9" s="67" t="s">
        <v>78</v>
      </c>
      <c r="C9" s="69">
        <v>1671206083719</v>
      </c>
      <c r="D9" s="18" t="s">
        <v>72</v>
      </c>
      <c r="E9" s="47">
        <v>36</v>
      </c>
      <c r="F9" s="47"/>
      <c r="G9" s="19">
        <v>6149</v>
      </c>
      <c r="H9" s="31">
        <v>0</v>
      </c>
      <c r="I9" s="12">
        <v>10</v>
      </c>
      <c r="J9" s="12">
        <f t="shared" si="0"/>
        <v>614.9</v>
      </c>
    </row>
    <row r="10" spans="1:10" ht="33" customHeight="1">
      <c r="A10" s="51">
        <v>5</v>
      </c>
      <c r="B10" s="68" t="s">
        <v>79</v>
      </c>
      <c r="C10" s="69">
        <v>1830803082201</v>
      </c>
      <c r="D10" s="18" t="s">
        <v>72</v>
      </c>
      <c r="E10" s="47">
        <v>36</v>
      </c>
      <c r="F10" s="47"/>
      <c r="G10" s="19">
        <v>6149</v>
      </c>
      <c r="H10" s="31">
        <v>0</v>
      </c>
      <c r="I10" s="12">
        <v>10</v>
      </c>
      <c r="J10" s="12">
        <f t="shared" si="0"/>
        <v>614.9</v>
      </c>
    </row>
    <row r="11" spans="1:10" ht="38.25" customHeight="1">
      <c r="A11" s="51">
        <v>6</v>
      </c>
      <c r="B11" s="68" t="s">
        <v>80</v>
      </c>
      <c r="C11" s="69">
        <v>1840831511604</v>
      </c>
      <c r="D11" s="18" t="s">
        <v>72</v>
      </c>
      <c r="E11" s="47">
        <v>30</v>
      </c>
      <c r="F11" s="47">
        <v>5</v>
      </c>
      <c r="G11" s="19">
        <v>6149</v>
      </c>
      <c r="H11" s="40">
        <v>0</v>
      </c>
      <c r="I11" s="12">
        <v>10</v>
      </c>
      <c r="J11" s="12">
        <f t="shared" si="0"/>
        <v>614.9</v>
      </c>
    </row>
    <row r="12" spans="1:10" ht="42" customHeight="1">
      <c r="A12" s="51">
        <v>7</v>
      </c>
      <c r="B12" s="68" t="s">
        <v>81</v>
      </c>
      <c r="C12" s="69">
        <v>1800611080079</v>
      </c>
      <c r="D12" s="18" t="s">
        <v>72</v>
      </c>
      <c r="E12" s="47">
        <v>30</v>
      </c>
      <c r="F12" s="47"/>
      <c r="G12" s="19">
        <v>6149</v>
      </c>
      <c r="H12" s="31">
        <v>0</v>
      </c>
      <c r="I12" s="12">
        <v>10</v>
      </c>
      <c r="J12" s="12">
        <f t="shared" si="0"/>
        <v>614.9</v>
      </c>
    </row>
    <row r="13" spans="1:10" ht="37.5" customHeight="1">
      <c r="A13" s="51">
        <v>8</v>
      </c>
      <c r="B13" s="68" t="s">
        <v>82</v>
      </c>
      <c r="C13" s="69">
        <v>1740701033111</v>
      </c>
      <c r="D13" s="18" t="s">
        <v>72</v>
      </c>
      <c r="E13" s="45">
        <v>24</v>
      </c>
      <c r="F13" s="45"/>
      <c r="G13" s="19">
        <v>6149</v>
      </c>
      <c r="H13" s="40">
        <v>0</v>
      </c>
      <c r="I13" s="12">
        <v>10</v>
      </c>
      <c r="J13" s="12">
        <f t="shared" si="0"/>
        <v>614.9</v>
      </c>
    </row>
    <row r="14" spans="1:10" ht="36.75" customHeight="1">
      <c r="A14" s="51">
        <v>9</v>
      </c>
      <c r="B14" s="68" t="s">
        <v>83</v>
      </c>
      <c r="C14" s="69">
        <v>1751004083716</v>
      </c>
      <c r="D14" s="18" t="s">
        <v>72</v>
      </c>
      <c r="E14" s="47">
        <v>18</v>
      </c>
      <c r="F14" s="47"/>
      <c r="G14" s="19">
        <v>6149</v>
      </c>
      <c r="H14" s="31">
        <v>0</v>
      </c>
      <c r="I14" s="12">
        <v>10</v>
      </c>
      <c r="J14" s="12">
        <f t="shared" si="0"/>
        <v>614.9</v>
      </c>
    </row>
    <row r="15" spans="1:10" ht="39" customHeight="1">
      <c r="A15" s="51">
        <v>10</v>
      </c>
      <c r="B15" s="68" t="s">
        <v>84</v>
      </c>
      <c r="C15" s="69">
        <v>1840403082211</v>
      </c>
      <c r="D15" s="18" t="s">
        <v>72</v>
      </c>
      <c r="E15" s="47">
        <v>28</v>
      </c>
      <c r="F15" s="47"/>
      <c r="G15" s="19">
        <v>6149</v>
      </c>
      <c r="H15" s="31">
        <v>0</v>
      </c>
      <c r="I15" s="12">
        <v>10</v>
      </c>
      <c r="J15" s="12">
        <f t="shared" si="0"/>
        <v>614.9</v>
      </c>
    </row>
    <row r="16" spans="1:10" ht="32.25" customHeight="1">
      <c r="A16" s="51">
        <v>11</v>
      </c>
      <c r="B16" s="153" t="s">
        <v>71</v>
      </c>
      <c r="C16" s="154"/>
      <c r="D16" s="154"/>
      <c r="E16" s="154"/>
      <c r="F16" s="155"/>
      <c r="G16" s="42">
        <v>0</v>
      </c>
      <c r="H16" s="42">
        <f>SUM(H12:H15)</f>
        <v>0</v>
      </c>
      <c r="I16" s="42">
        <v>0</v>
      </c>
      <c r="J16" s="42">
        <f>SUM(J6:J15)</f>
        <v>6148.999999999999</v>
      </c>
    </row>
    <row r="17" spans="2:10" ht="15">
      <c r="B17" s="6"/>
      <c r="C17" s="6"/>
      <c r="D17" s="6"/>
      <c r="E17" s="3"/>
      <c r="F17" s="3"/>
      <c r="G17" s="3"/>
      <c r="I17" s="3"/>
      <c r="J17" s="3"/>
    </row>
    <row r="18" spans="5:8" ht="15.75">
      <c r="E18" s="166"/>
      <c r="F18" s="166"/>
      <c r="G18" s="166"/>
      <c r="H18" s="166"/>
    </row>
    <row r="19" spans="5:8" ht="15">
      <c r="E19" s="8"/>
      <c r="F19" s="8"/>
      <c r="G19" s="8"/>
      <c r="H19" s="8"/>
    </row>
    <row r="20" spans="2:9" ht="15.75">
      <c r="B20" s="70" t="s">
        <v>37</v>
      </c>
      <c r="C20" s="70"/>
      <c r="D20" s="70"/>
      <c r="E20" s="71"/>
      <c r="F20" s="71"/>
      <c r="G20" s="71" t="s">
        <v>87</v>
      </c>
      <c r="H20" s="72"/>
      <c r="I20" s="71"/>
    </row>
    <row r="21" spans="2:9" ht="15.75">
      <c r="B21" s="70" t="s">
        <v>85</v>
      </c>
      <c r="C21" s="70"/>
      <c r="D21" s="70"/>
      <c r="E21" s="71"/>
      <c r="F21" s="71"/>
      <c r="G21" s="71" t="s">
        <v>86</v>
      </c>
      <c r="H21" s="72"/>
      <c r="I21" s="71"/>
    </row>
    <row r="22" spans="2:9" ht="15.75">
      <c r="B22" s="70"/>
      <c r="C22" s="70"/>
      <c r="D22" s="70"/>
      <c r="E22" s="71"/>
      <c r="F22" s="71"/>
      <c r="G22" s="71"/>
      <c r="H22" s="72"/>
      <c r="I22" s="71"/>
    </row>
    <row r="23" spans="2:9" ht="15.75">
      <c r="B23" s="70"/>
      <c r="C23" s="70"/>
      <c r="D23" s="70"/>
      <c r="E23" s="71"/>
      <c r="F23" s="71"/>
      <c r="G23" s="71"/>
      <c r="H23" s="72"/>
      <c r="I23" s="71"/>
    </row>
  </sheetData>
  <sheetProtection/>
  <mergeCells count="5">
    <mergeCell ref="B16:F16"/>
    <mergeCell ref="E18:H18"/>
    <mergeCell ref="B5:J5"/>
    <mergeCell ref="A1:B1"/>
    <mergeCell ref="H1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Secretar</cp:lastModifiedBy>
  <cp:lastPrinted>2019-04-10T12:48:58Z</cp:lastPrinted>
  <dcterms:created xsi:type="dcterms:W3CDTF">2017-02-14T11:24:52Z</dcterms:created>
  <dcterms:modified xsi:type="dcterms:W3CDTF">2019-04-10T12:53:12Z</dcterms:modified>
  <cp:category/>
  <cp:version/>
  <cp:contentType/>
  <cp:contentStatus/>
</cp:coreProperties>
</file>